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425" windowWidth="20730" windowHeight="5655" tabRatio="727"/>
  </bookViews>
  <sheets>
    <sheet name="для размещения" sheetId="4" r:id="rId1"/>
    <sheet name="5%" sheetId="13" r:id="rId2"/>
    <sheet name="15%" sheetId="14" r:id="rId3"/>
    <sheet name="Подсчет" sheetId="17" r:id="rId4"/>
    <sheet name="Кредиторки" sheetId="18" r:id="rId5"/>
    <sheet name="Остатки" sheetId="27" r:id="rId6"/>
    <sheet name="Лист1" sheetId="28" r:id="rId7"/>
  </sheets>
  <definedNames>
    <definedName name="_xlnm._FilterDatabase" localSheetId="0" hidden="1">'для размещения'!$A$1:$Q$352</definedName>
    <definedName name="_xlnm.Print_Area" localSheetId="0">'для размещения'!$A$1:$Q$352</definedName>
    <definedName name="_xlnm.Print_Area" localSheetId="5">Остатки!$A$1:$F$29</definedName>
  </definedNames>
  <calcPr calcId="145621"/>
</workbook>
</file>

<file path=xl/calcChain.xml><?xml version="1.0" encoding="utf-8"?>
<calcChain xmlns="http://schemas.openxmlformats.org/spreadsheetml/2006/main">
  <c r="F29" i="27" l="1"/>
  <c r="F28" i="27"/>
  <c r="E29" i="27"/>
  <c r="E23" i="27" l="1"/>
  <c r="E13" i="27"/>
  <c r="E15" i="27"/>
  <c r="B3" i="27"/>
  <c r="C5" i="27"/>
  <c r="F139" i="4"/>
  <c r="A3" i="27" l="1"/>
  <c r="A7" i="13" l="1"/>
  <c r="A4" i="13"/>
  <c r="E11" i="27" l="1"/>
  <c r="A11" i="27" l="1"/>
  <c r="D28" i="27" l="1"/>
  <c r="D29" i="27"/>
  <c r="D11" i="13"/>
  <c r="A15" i="27" l="1"/>
  <c r="I9" i="28" l="1"/>
  <c r="A7" i="27" l="1"/>
  <c r="A5" i="27"/>
  <c r="E25" i="27"/>
  <c r="E21" i="27"/>
  <c r="E19" i="27"/>
  <c r="E17" i="27"/>
  <c r="E9" i="27"/>
  <c r="E7" i="27"/>
  <c r="A9" i="27"/>
  <c r="F236" i="4" l="1"/>
  <c r="I14" i="18" l="1"/>
  <c r="F338" i="4" l="1"/>
  <c r="C3" i="17" l="1"/>
  <c r="N8" i="18" l="1"/>
  <c r="A17" i="27" l="1"/>
  <c r="J9" i="18"/>
  <c r="J6" i="14" l="1"/>
  <c r="I7" i="14"/>
  <c r="C9" i="14"/>
  <c r="A9" i="14"/>
  <c r="A2" i="14"/>
  <c r="F168" i="4" l="1"/>
  <c r="C19" i="17" l="1"/>
  <c r="D3" i="17" l="1" a="1"/>
  <c r="D3" i="17" s="1"/>
  <c r="E3" i="17" a="1"/>
  <c r="E3" i="17" s="1"/>
  <c r="F15" i="17" l="1" a="1"/>
  <c r="F15" i="17" s="1"/>
  <c r="F3" i="17" a="1"/>
  <c r="F3" i="17" s="1"/>
  <c r="I3" i="17" s="1"/>
  <c r="H4" i="17"/>
  <c r="H5" i="17"/>
  <c r="H6" i="17"/>
  <c r="H7" i="17"/>
  <c r="H13" i="17"/>
  <c r="H14" i="17"/>
  <c r="H16" i="17"/>
  <c r="H17" i="17"/>
  <c r="H18" i="17"/>
  <c r="H20" i="17"/>
  <c r="H21" i="17"/>
  <c r="H22" i="17"/>
  <c r="H23" i="17"/>
  <c r="H24" i="17"/>
  <c r="H27" i="17"/>
  <c r="H28" i="17"/>
  <c r="H31" i="17"/>
  <c r="H32" i="17"/>
  <c r="H33" i="17"/>
  <c r="H35" i="17"/>
  <c r="H36" i="17"/>
  <c r="H37" i="17"/>
  <c r="G4" i="17"/>
  <c r="G5" i="17"/>
  <c r="G6" i="17"/>
  <c r="G7" i="17"/>
  <c r="G13" i="17"/>
  <c r="G14" i="17"/>
  <c r="G16" i="17"/>
  <c r="G17" i="17"/>
  <c r="G18" i="17"/>
  <c r="G20" i="17"/>
  <c r="G21" i="17"/>
  <c r="G22" i="17"/>
  <c r="G23" i="17"/>
  <c r="G24" i="17"/>
  <c r="G27" i="17"/>
  <c r="G28" i="17"/>
  <c r="G31" i="17"/>
  <c r="G32" i="17"/>
  <c r="G33" i="17"/>
  <c r="G35" i="17"/>
  <c r="G36" i="17"/>
  <c r="G37" i="17"/>
  <c r="N11" i="17" a="1"/>
  <c r="N11" i="17" s="1"/>
  <c r="N12" i="17" a="1"/>
  <c r="N12" i="17" s="1"/>
  <c r="M11" i="17" a="1"/>
  <c r="M11" i="17" s="1"/>
  <c r="M12" i="17" a="1"/>
  <c r="M12" i="17" s="1"/>
  <c r="L11" i="17" a="1"/>
  <c r="L11" i="17" s="1"/>
  <c r="L12" i="17" a="1"/>
  <c r="L12" i="17" s="1"/>
  <c r="K11" i="17" a="1"/>
  <c r="K11" i="17" s="1"/>
  <c r="K12" i="17" a="1"/>
  <c r="K12" i="17" s="1"/>
  <c r="J11" i="17" a="1"/>
  <c r="J11" i="17" s="1"/>
  <c r="J12" i="17" a="1"/>
  <c r="J12" i="17" s="1"/>
  <c r="F11" i="17" a="1"/>
  <c r="F11" i="17" s="1"/>
  <c r="I11" i="17" s="1"/>
  <c r="P11" i="17" s="1" a="1"/>
  <c r="P11" i="17" s="1"/>
  <c r="F12" i="17" a="1"/>
  <c r="F12" i="17" s="1"/>
  <c r="I12" i="17" s="1"/>
  <c r="P12" i="17" s="1" a="1"/>
  <c r="P12" i="17" s="1"/>
  <c r="E11" i="17" a="1"/>
  <c r="E11" i="17" s="1"/>
  <c r="E12" i="17" a="1"/>
  <c r="E12" i="17" s="1"/>
  <c r="D11" i="17" a="1"/>
  <c r="D11" i="17" s="1"/>
  <c r="G11" i="17" s="1"/>
  <c r="D12" i="17" a="1"/>
  <c r="D12" i="17" s="1"/>
  <c r="G12" i="17" s="1"/>
  <c r="G3" i="17"/>
  <c r="E9" i="17" a="1"/>
  <c r="E9" i="17" s="1"/>
  <c r="D8" i="17" a="1"/>
  <c r="D8" i="17" s="1"/>
  <c r="G8" i="17" s="1"/>
  <c r="E39" i="17" a="1"/>
  <c r="E39" i="17" s="1"/>
  <c r="D39" i="17" a="1"/>
  <c r="D39" i="17" s="1"/>
  <c r="G39" i="17" s="1"/>
  <c r="E38" i="17" a="1"/>
  <c r="E38" i="17" s="1"/>
  <c r="D38" i="17" a="1"/>
  <c r="D38" i="17" s="1"/>
  <c r="E34" i="17" a="1"/>
  <c r="E34" i="17" s="1"/>
  <c r="D34" i="17" a="1"/>
  <c r="D34" i="17" s="1"/>
  <c r="E30" i="17" a="1"/>
  <c r="E30" i="17" s="1"/>
  <c r="D30" i="17" a="1"/>
  <c r="D30" i="17" s="1"/>
  <c r="E29" i="17" a="1"/>
  <c r="E29" i="17" s="1"/>
  <c r="D29" i="17" a="1"/>
  <c r="D29" i="17" s="1"/>
  <c r="E26" i="17" a="1"/>
  <c r="E26" i="17" s="1"/>
  <c r="D26" i="17" a="1"/>
  <c r="D26" i="17" s="1"/>
  <c r="G26" i="17" s="1"/>
  <c r="E25" i="17" a="1"/>
  <c r="E25" i="17" s="1"/>
  <c r="D25" i="17" a="1"/>
  <c r="D25" i="17" s="1"/>
  <c r="E19" i="17" a="1"/>
  <c r="E19" i="17" s="1"/>
  <c r="D19" i="17" a="1"/>
  <c r="D19" i="17" s="1"/>
  <c r="G19" i="17" s="1"/>
  <c r="E15" i="17" a="1"/>
  <c r="E15" i="17" s="1"/>
  <c r="D15" i="17" a="1"/>
  <c r="D15" i="17" s="1"/>
  <c r="G15" i="17" s="1"/>
  <c r="D10" i="17" a="1"/>
  <c r="D10" i="17" s="1"/>
  <c r="G10" i="17" s="1"/>
  <c r="E10" i="17" a="1"/>
  <c r="E10" i="17" s="1"/>
  <c r="D9" i="17" a="1"/>
  <c r="D9" i="17" s="1"/>
  <c r="E8" i="17" a="1"/>
  <c r="E8" i="17" s="1"/>
  <c r="H10" i="17" l="1"/>
  <c r="H30" i="17"/>
  <c r="H38" i="17"/>
  <c r="H9" i="17"/>
  <c r="H11" i="17"/>
  <c r="G30" i="17"/>
  <c r="G38" i="17"/>
  <c r="H26" i="17"/>
  <c r="H25" i="17"/>
  <c r="H29" i="17"/>
  <c r="H34" i="17"/>
  <c r="H19" i="17"/>
  <c r="G34" i="17"/>
  <c r="H39" i="17"/>
  <c r="H15" i="17"/>
  <c r="G29" i="17"/>
  <c r="G25" i="17"/>
  <c r="G9" i="17"/>
  <c r="H3" i="17"/>
  <c r="H12" i="17"/>
  <c r="H8" i="17"/>
  <c r="D40" i="17"/>
  <c r="E40" i="17"/>
  <c r="N39" i="17" l="1" a="1"/>
  <c r="N39" i="17" s="1"/>
  <c r="M39" i="17" a="1"/>
  <c r="M39" i="17" s="1"/>
  <c r="N38" i="17" a="1"/>
  <c r="N38" i="17" s="1"/>
  <c r="M38" i="17" a="1"/>
  <c r="M38" i="17" s="1"/>
  <c r="N34" i="17" a="1"/>
  <c r="N34" i="17" s="1"/>
  <c r="M34" i="17" a="1"/>
  <c r="M34" i="17" s="1"/>
  <c r="N30" i="17" a="1"/>
  <c r="N30" i="17" s="1"/>
  <c r="M30" i="17" a="1"/>
  <c r="M30" i="17" s="1"/>
  <c r="N29" i="17" a="1"/>
  <c r="N29" i="17" s="1"/>
  <c r="M29" i="17" a="1"/>
  <c r="M29" i="17" s="1"/>
  <c r="N26" i="17" a="1"/>
  <c r="N26" i="17" s="1"/>
  <c r="M26" i="17" a="1"/>
  <c r="M26" i="17" s="1"/>
  <c r="N25" i="17" a="1"/>
  <c r="N25" i="17" s="1"/>
  <c r="M25" i="17" a="1"/>
  <c r="M25" i="17" s="1"/>
  <c r="N19" i="17" a="1"/>
  <c r="N19" i="17" s="1"/>
  <c r="M19" i="17" a="1"/>
  <c r="M19" i="17" s="1"/>
  <c r="N15" i="17" a="1"/>
  <c r="N15" i="17" s="1"/>
  <c r="M15" i="17" a="1"/>
  <c r="M15" i="17" s="1"/>
  <c r="N10" i="17" a="1"/>
  <c r="N10" i="17" s="1"/>
  <c r="M10" i="17" a="1"/>
  <c r="M10" i="17" s="1"/>
  <c r="N9" i="17" a="1"/>
  <c r="N9" i="17" s="1"/>
  <c r="M9" i="17" a="1"/>
  <c r="M9" i="17" s="1"/>
  <c r="N8" i="17" a="1"/>
  <c r="N8" i="17" s="1"/>
  <c r="M8" i="17" a="1"/>
  <c r="M8" i="17" s="1"/>
  <c r="N3" i="17" a="1"/>
  <c r="N3" i="17" s="1"/>
  <c r="M3" i="17" a="1"/>
  <c r="M3" i="17" s="1"/>
  <c r="L39" i="17" a="1"/>
  <c r="L39" i="17" s="1"/>
  <c r="L34" i="17" a="1"/>
  <c r="L34" i="17" s="1"/>
  <c r="L30" i="17" a="1"/>
  <c r="L30" i="17" s="1"/>
  <c r="L29" i="17" a="1"/>
  <c r="L29" i="17" s="1"/>
  <c r="L26" i="17" a="1"/>
  <c r="L26" i="17" s="1"/>
  <c r="L25" i="17" a="1"/>
  <c r="L25" i="17" s="1"/>
  <c r="L19" i="17" a="1"/>
  <c r="L19" i="17" s="1"/>
  <c r="L15" i="17" a="1"/>
  <c r="L15" i="17" s="1"/>
  <c r="L10" i="17" a="1"/>
  <c r="L10" i="17" s="1"/>
  <c r="L9" i="17" a="1"/>
  <c r="L9" i="17" s="1"/>
  <c r="L8" i="17" a="1"/>
  <c r="L8" i="17" s="1"/>
  <c r="L3" i="17" a="1"/>
  <c r="L3" i="17" s="1"/>
  <c r="L38" i="17" a="1"/>
  <c r="L38" i="17" s="1"/>
  <c r="K39" i="17" a="1"/>
  <c r="K39" i="17" s="1"/>
  <c r="K38" i="17" a="1"/>
  <c r="K38" i="17" s="1"/>
  <c r="K34" i="17" a="1"/>
  <c r="K34" i="17" s="1"/>
  <c r="K30" i="17" a="1"/>
  <c r="K30" i="17" s="1"/>
  <c r="K29" i="17" a="1"/>
  <c r="K29" i="17" s="1"/>
  <c r="K26" i="17" a="1"/>
  <c r="K26" i="17" s="1"/>
  <c r="K25" i="17" a="1"/>
  <c r="K25" i="17" s="1"/>
  <c r="K19" i="17" a="1"/>
  <c r="K19" i="17" s="1"/>
  <c r="K15" i="17" a="1"/>
  <c r="K15" i="17" s="1"/>
  <c r="K10" i="17" a="1"/>
  <c r="K10" i="17" s="1"/>
  <c r="K9" i="17" a="1"/>
  <c r="K9" i="17" s="1"/>
  <c r="K8" i="17" a="1"/>
  <c r="K8" i="17" s="1"/>
  <c r="K3" i="17" a="1"/>
  <c r="K3" i="17" s="1"/>
  <c r="J39" i="17" a="1"/>
  <c r="J39" i="17" s="1"/>
  <c r="J38" i="17" a="1"/>
  <c r="J38" i="17" s="1"/>
  <c r="J34" i="17" a="1"/>
  <c r="J34" i="17" s="1"/>
  <c r="J30" i="17" a="1"/>
  <c r="J30" i="17" s="1"/>
  <c r="J29" i="17" a="1"/>
  <c r="J29" i="17" s="1"/>
  <c r="J26" i="17" a="1"/>
  <c r="J26" i="17" s="1"/>
  <c r="J25" i="17" a="1"/>
  <c r="J25" i="17" s="1"/>
  <c r="J19" i="17" a="1"/>
  <c r="J19" i="17" s="1"/>
  <c r="J15" i="17" a="1"/>
  <c r="J15" i="17" s="1"/>
  <c r="J10" i="17" a="1"/>
  <c r="J10" i="17" s="1"/>
  <c r="J3" i="17" a="1"/>
  <c r="J3" i="17" s="1"/>
  <c r="J9" i="17" a="1"/>
  <c r="J9" i="17" s="1"/>
  <c r="J8" i="17" a="1"/>
  <c r="J8" i="17" s="1"/>
  <c r="P3" i="17" a="1"/>
  <c r="P3" i="17" s="1"/>
  <c r="I4" i="17"/>
  <c r="P4" i="17" s="1" a="1"/>
  <c r="P4" i="17" s="1"/>
  <c r="I5" i="17"/>
  <c r="P5" i="17" s="1" a="1"/>
  <c r="P5" i="17" s="1"/>
  <c r="I6" i="17"/>
  <c r="P6" i="17" s="1" a="1"/>
  <c r="P6" i="17" s="1"/>
  <c r="I7" i="17"/>
  <c r="I13" i="17"/>
  <c r="P13" i="17" s="1" a="1"/>
  <c r="P13" i="17" s="1"/>
  <c r="I14" i="17"/>
  <c r="P14" i="17" s="1" a="1"/>
  <c r="P14" i="17" s="1"/>
  <c r="I16" i="17"/>
  <c r="P16" i="17" s="1" a="1"/>
  <c r="P16" i="17" s="1"/>
  <c r="I17" i="17"/>
  <c r="P17" i="17" s="1" a="1"/>
  <c r="P17" i="17" s="1"/>
  <c r="I18" i="17"/>
  <c r="I20" i="17"/>
  <c r="P20" i="17" s="1" a="1"/>
  <c r="P20" i="17" s="1"/>
  <c r="I21" i="17"/>
  <c r="P21" i="17" s="1" a="1"/>
  <c r="P21" i="17" s="1"/>
  <c r="I22" i="17"/>
  <c r="P22" i="17" s="1" a="1"/>
  <c r="P22" i="17" s="1"/>
  <c r="I23" i="17"/>
  <c r="P23" i="17" s="1" a="1"/>
  <c r="P23" i="17" s="1"/>
  <c r="I24" i="17"/>
  <c r="P24" i="17" s="1" a="1"/>
  <c r="P24" i="17" s="1"/>
  <c r="I27" i="17"/>
  <c r="P27" i="17" s="1" a="1"/>
  <c r="P27" i="17" s="1"/>
  <c r="I28" i="17"/>
  <c r="P28" i="17" s="1" a="1"/>
  <c r="P28" i="17" s="1"/>
  <c r="I31" i="17"/>
  <c r="P31" i="17" s="1" a="1"/>
  <c r="P31" i="17" s="1"/>
  <c r="I32" i="17"/>
  <c r="P32" i="17" s="1" a="1"/>
  <c r="P32" i="17" s="1"/>
  <c r="I33" i="17"/>
  <c r="P33" i="17" s="1" a="1"/>
  <c r="P33" i="17" s="1"/>
  <c r="I35" i="17"/>
  <c r="P35" i="17" s="1" a="1"/>
  <c r="P35" i="17" s="1"/>
  <c r="I36" i="17"/>
  <c r="P36" i="17" s="1" a="1"/>
  <c r="P36" i="17" s="1"/>
  <c r="I37" i="17"/>
  <c r="P37" i="17" s="1" a="1"/>
  <c r="P37" i="17" s="1"/>
  <c r="C40" i="17"/>
  <c r="P7" i="17" a="1"/>
  <c r="P7" i="17" s="1"/>
  <c r="P18" i="17" a="1"/>
  <c r="P18" i="17" s="1"/>
  <c r="F39" i="17" a="1"/>
  <c r="F39" i="17" s="1"/>
  <c r="I39" i="17" s="1"/>
  <c r="P39" i="17" s="1" a="1"/>
  <c r="P39" i="17" s="1"/>
  <c r="F38" i="17" a="1"/>
  <c r="F38" i="17" s="1"/>
  <c r="F34" i="17" a="1"/>
  <c r="F34" i="17" s="1"/>
  <c r="I34" i="17" s="1"/>
  <c r="P34" i="17" s="1" a="1"/>
  <c r="P34" i="17" s="1"/>
  <c r="F30" i="17" a="1"/>
  <c r="F30" i="17" s="1"/>
  <c r="F29" i="17" a="1"/>
  <c r="F29" i="17" s="1"/>
  <c r="I29" i="17" s="1"/>
  <c r="F26" i="17" a="1"/>
  <c r="F26" i="17" s="1"/>
  <c r="F25" i="17" a="1"/>
  <c r="F25" i="17" s="1"/>
  <c r="I25" i="17" s="1"/>
  <c r="P25" i="17" s="1" a="1"/>
  <c r="P25" i="17" s="1"/>
  <c r="F19" i="17" a="1"/>
  <c r="F19" i="17" s="1"/>
  <c r="I19" i="17" s="1"/>
  <c r="I15" i="17"/>
  <c r="P15" i="17" s="1" a="1"/>
  <c r="P15" i="17" s="1"/>
  <c r="F10" i="17" a="1"/>
  <c r="F10" i="17" s="1"/>
  <c r="I10" i="17" s="1"/>
  <c r="F9" i="17" a="1"/>
  <c r="F9" i="17" s="1"/>
  <c r="F8" i="17" a="1"/>
  <c r="F8" i="17" s="1"/>
  <c r="I8" i="17" s="1"/>
  <c r="N40" i="17" l="1"/>
  <c r="M40" i="17"/>
  <c r="L40" i="17"/>
  <c r="K40" i="17"/>
  <c r="J40" i="17"/>
  <c r="P19" i="17" a="1"/>
  <c r="P19" i="17" s="1"/>
  <c r="P10" i="17" a="1"/>
  <c r="P10" i="17" s="1"/>
  <c r="I38" i="17"/>
  <c r="P38" i="17" s="1" a="1"/>
  <c r="P38" i="17" s="1"/>
  <c r="I30" i="17"/>
  <c r="P30" i="17" s="1" a="1"/>
  <c r="P30" i="17" s="1"/>
  <c r="I26" i="17"/>
  <c r="P26" i="17" s="1" a="1"/>
  <c r="P26" i="17" s="1"/>
  <c r="I9" i="17"/>
  <c r="P9" i="17" s="1" a="1"/>
  <c r="P9" i="17" s="1"/>
  <c r="P8" i="17" a="1"/>
  <c r="P8" i="17" s="1"/>
  <c r="P29" i="17" a="1"/>
  <c r="P29" i="17" s="1"/>
  <c r="F40" i="17"/>
  <c r="D43" i="17" l="1"/>
  <c r="D45" i="17" s="1"/>
  <c r="D47" i="17" s="1"/>
  <c r="E46" i="17"/>
  <c r="O40" i="17"/>
</calcChain>
</file>

<file path=xl/sharedStrings.xml><?xml version="1.0" encoding="utf-8"?>
<sst xmlns="http://schemas.openxmlformats.org/spreadsheetml/2006/main" count="4075" uniqueCount="1495">
  <si>
    <t>ОКПД</t>
  </si>
  <si>
    <t>Способ размещения заказа</t>
  </si>
  <si>
    <t>наименование предмета контракта</t>
  </si>
  <si>
    <t>минимально необходимые требования, предъявляемые к предмету контракта</t>
  </si>
  <si>
    <t>ориентировочная начальная (максимальная) цена контракта (тыс. рублей)</t>
  </si>
  <si>
    <t>срок размещения заказа (месяц, год)</t>
  </si>
  <si>
    <t>срок исполнения контракта (месяц, год)</t>
  </si>
  <si>
    <t>№ пп</t>
  </si>
  <si>
    <t>Наименование поставщика</t>
  </si>
  <si>
    <t>Регион</t>
  </si>
  <si>
    <t>Оказывать услуги в соответсии с условиями Государственного контракта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</si>
  <si>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Республике Карелия</t>
  </si>
  <si>
    <t>Оказание услуг по уборке помещений Северо-Западного управления Ростехнадзора, расположенных в Новгородской области</t>
  </si>
  <si>
    <t>Оказание услуг по уборке помещений Северо-Западного управления Ростехнадзора, расположенных в Республике Карелия</t>
  </si>
  <si>
    <t>Поставщик обязан произвести поставку товара в срок и надлежащего качества в соответствии с Государственным контрактом</t>
  </si>
  <si>
    <t>-</t>
  </si>
  <si>
    <t>Статья</t>
  </si>
  <si>
    <t>Вид расхода</t>
  </si>
  <si>
    <t>ФГУП "Почта России"</t>
  </si>
  <si>
    <t>12000139-МГМН</t>
  </si>
  <si>
    <t>ОАО "Псковская ГТС"</t>
  </si>
  <si>
    <t>17017731-РТК</t>
  </si>
  <si>
    <t>2-45.7</t>
  </si>
  <si>
    <t>МУП "Производственное управление жилищно-коммун хоз"</t>
  </si>
  <si>
    <t>МУП "Боровичский Водоканал"</t>
  </si>
  <si>
    <t>В-396-15</t>
  </si>
  <si>
    <t>ООО "Тепловая Компания Новгородская"</t>
  </si>
  <si>
    <t>ЕДН/1,3/361</t>
  </si>
  <si>
    <t>ПК "Вологдасельхозтехника"</t>
  </si>
  <si>
    <t>МУП "Водоканал"</t>
  </si>
  <si>
    <t>МУП "Волховский водоканал"</t>
  </si>
  <si>
    <t>ОАО "ПСК"</t>
  </si>
  <si>
    <t>ООО "РКС-энерго"</t>
  </si>
  <si>
    <t>МП "Жилищное хозяйство"</t>
  </si>
  <si>
    <t>ТЭ-157а</t>
  </si>
  <si>
    <t>05-49403/10-АЦ</t>
  </si>
  <si>
    <t>ОАО "ЛОТЭК"</t>
  </si>
  <si>
    <t>065/Т/ЛП/15</t>
  </si>
  <si>
    <t>АО "АтомЭнергоСбыт"</t>
  </si>
  <si>
    <t>Т-1567</t>
  </si>
  <si>
    <t>МП г. Пскова "Горводоканал"</t>
  </si>
  <si>
    <t>б/н</t>
  </si>
  <si>
    <t>ООО "ТелСи"</t>
  </si>
  <si>
    <t>7098-1-Д</t>
  </si>
  <si>
    <t>ООО "Алта"</t>
  </si>
  <si>
    <t>ООО "Росохрана Телеком"</t>
  </si>
  <si>
    <t>05/01/15-АД</t>
  </si>
  <si>
    <t>ООО "Жилищно-ремонтная служба"</t>
  </si>
  <si>
    <t>ООО "Радист"</t>
  </si>
  <si>
    <t>ООО "Грань"</t>
  </si>
  <si>
    <t>7824S12313</t>
  </si>
  <si>
    <t>7818S12314</t>
  </si>
  <si>
    <t>ООО "Энерго-Альтернатива"</t>
  </si>
  <si>
    <t>ОАО "Тепловые сети"</t>
  </si>
  <si>
    <t>ООО "Грутер"</t>
  </si>
  <si>
    <t>Номер в плане-графике</t>
  </si>
  <si>
    <t>г. Петрозаводск, пр. А. Невского, д. 69</t>
  </si>
  <si>
    <t>г. Вологда, ул. Ударников, д. 17</t>
  </si>
  <si>
    <t>г. Мурманск, пр. Кольский, д. 1</t>
  </si>
  <si>
    <t>АЭФ</t>
  </si>
  <si>
    <t>Комитет по управлению муниципальным имуществом Великого Новгорода</t>
  </si>
  <si>
    <t>б\н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</si>
  <si>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надзору, по адресу: Санкт-Петербург, В.О., 10-я линия, д. 51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</si>
  <si>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Мурманской области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</si>
  <si>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Вологодской области</t>
  </si>
  <si>
    <t>ИП Торосян Э.Г.</t>
  </si>
  <si>
    <t>ПАО "Ростелеком"</t>
  </si>
  <si>
    <t>12917-РТК</t>
  </si>
  <si>
    <t>14019708/2</t>
  </si>
  <si>
    <t xml:space="preserve">17926850-ртк                      </t>
  </si>
  <si>
    <t>ФГУП "Главный центр специальной связи"</t>
  </si>
  <si>
    <t>18002421/-ртк</t>
  </si>
  <si>
    <t>ФГУП "Радиотрансляционная сеть Санкт-Петербурга"</t>
  </si>
  <si>
    <t>91916-МГМН</t>
  </si>
  <si>
    <t>Отдел Государственной фельдъегерской службы</t>
  </si>
  <si>
    <t xml:space="preserve">ОАО "Жилкомсервис №1 Центрального района" </t>
  </si>
  <si>
    <t>ООО "Управляющая компания Дом1"</t>
  </si>
  <si>
    <t>ООО "Пароменское"</t>
  </si>
  <si>
    <t>ИП Петрова</t>
  </si>
  <si>
    <t>01-00949</t>
  </si>
  <si>
    <t>ООО "ТНС энерго Великий Новгород"</t>
  </si>
  <si>
    <t>251</t>
  </si>
  <si>
    <t>АО "Станция профилактической дезинфекции"</t>
  </si>
  <si>
    <t>ЗАО "Арктикшельфнефтегаз"</t>
  </si>
  <si>
    <t>Управление Государственной фельдъегерьской службы Российской Федерации по Северо-Западному федеральному округу</t>
  </si>
  <si>
    <t>ФГКУ  УВО ГУ МВД России по Вологодской области</t>
  </si>
  <si>
    <t>ФГКУ  УВО ГУ МВД России по г. СПб иЛО</t>
  </si>
  <si>
    <t>г. Вологда, ул. Ударников, д.17</t>
  </si>
  <si>
    <t>ФГКУ  УВО ГУ МВД России по Псковской области</t>
  </si>
  <si>
    <t>г. Псков, ул. Народная, д.21-А</t>
  </si>
  <si>
    <t>ФГКУ  УВО ГУ МВД России по Архангельской области</t>
  </si>
  <si>
    <t>639/1</t>
  </si>
  <si>
    <t>0э0212/ОГ/я22852</t>
  </si>
  <si>
    <t>ООО "Аргос"</t>
  </si>
  <si>
    <t>МУП "Вологдагортеплосеть"</t>
  </si>
  <si>
    <t>ФГКУ "Почта России"</t>
  </si>
  <si>
    <t>СПб ГУП "АТС Смольного"</t>
  </si>
  <si>
    <t xml:space="preserve">ФГКУ "Почта России" </t>
  </si>
  <si>
    <t>ООО "Петропост Экспресс"</t>
  </si>
  <si>
    <t>Управление специальной связи по г. СПб и ЛО</t>
  </si>
  <si>
    <t>ИП Кабаков Л.В.</t>
  </si>
  <si>
    <t>МУП "Спецавтохазяйство по уборке города"</t>
  </si>
  <si>
    <t>МП МО "Котлас" "Спецсервис"</t>
  </si>
  <si>
    <t>ИП Степанов Н.В.</t>
  </si>
  <si>
    <t>ООО "Компания Профессионал Сервис"</t>
  </si>
  <si>
    <t xml:space="preserve">ООО "Акцент-М" </t>
  </si>
  <si>
    <t xml:space="preserve">Общество с ограниченной ответственностью (ООО) Транспортная компания (ТК) 
«ЭКОПРОМ-СПЕЦТРАНС»
</t>
  </si>
  <si>
    <t>Экотранссервис 1</t>
  </si>
  <si>
    <t>ООО "Системные решения"</t>
  </si>
  <si>
    <t>ИП Ким Олег Эрикович</t>
  </si>
  <si>
    <t>1/16</t>
  </si>
  <si>
    <t>2/16</t>
  </si>
  <si>
    <t>1-А/16</t>
  </si>
  <si>
    <t>1-П/16</t>
  </si>
  <si>
    <t>1-Н/16</t>
  </si>
  <si>
    <t>5/16</t>
  </si>
  <si>
    <t>МП "УВКХ"</t>
  </si>
  <si>
    <t>ОАО "Кингисеппский Водоканал"</t>
  </si>
  <si>
    <t>324-Т/В/15</t>
  </si>
  <si>
    <t>12-21881/00 АЦ</t>
  </si>
  <si>
    <t xml:space="preserve">ГУП "Водоканал СПб" </t>
  </si>
  <si>
    <t>7098-1-К</t>
  </si>
  <si>
    <t>ООО "Жилкомсервис" №1</t>
  </si>
  <si>
    <t>МУП "псковские тепловые сети"</t>
  </si>
  <si>
    <t>МУП "Жилищное хозяйство"</t>
  </si>
  <si>
    <t>ПО Лидер</t>
  </si>
  <si>
    <t>МУП "Тепловые сети"</t>
  </si>
  <si>
    <t>Центр гигиены и эпидемиологии</t>
  </si>
  <si>
    <t>ОАО "Петербургская сбытовая компания"</t>
  </si>
  <si>
    <t>26-155</t>
  </si>
  <si>
    <t>ОАО "Псковэнергосбыт"</t>
  </si>
  <si>
    <t>09-00202-01</t>
  </si>
  <si>
    <t>ООО "ТНС" энерго Великий Новгород</t>
  </si>
  <si>
    <t>126-В</t>
  </si>
  <si>
    <t>ООО МП "Водоканал"</t>
  </si>
  <si>
    <t>МУП "Новгородский водоканал"</t>
  </si>
  <si>
    <t>МУП "Теплоэнерго</t>
  </si>
  <si>
    <t>ОАО "Вологодская сбытовая компания"</t>
  </si>
  <si>
    <t>5339/Э</t>
  </si>
  <si>
    <t>ООО "Газпром теплоэнерго Вологда"</t>
  </si>
  <si>
    <t>МУП ЖКХ "Вологдагорводоканал"</t>
  </si>
  <si>
    <t>100-3-11-01700-01</t>
  </si>
  <si>
    <t>ООО "Петрозаводские коммунальные системы"</t>
  </si>
  <si>
    <t>ООО "Энергокомфорт"</t>
  </si>
  <si>
    <t>АО "ТНС энерго Карелия"</t>
  </si>
  <si>
    <t>ОАО "Апатитыводоканал"</t>
  </si>
  <si>
    <t>ООО "ТГК№1"</t>
  </si>
  <si>
    <t>МП МО "Котлас" "ОК" и "ТС"</t>
  </si>
  <si>
    <t>ОАО "ТГК 2"</t>
  </si>
  <si>
    <t>МП "Говодоканал"</t>
  </si>
  <si>
    <t>71-1/08</t>
  </si>
  <si>
    <t>Киришское городское поселение</t>
  </si>
  <si>
    <t>"Кингисеппское городское поселение"</t>
  </si>
  <si>
    <t>Город Пикалево</t>
  </si>
  <si>
    <t>ЗАО "Римро"</t>
  </si>
  <si>
    <t>ИП Вафин</t>
  </si>
  <si>
    <t>"Почта России"</t>
  </si>
  <si>
    <t>03-31/3186-2014</t>
  </si>
  <si>
    <t>ПАО "МРСК Северо-Запада"</t>
  </si>
  <si>
    <t>СМУП "ЖКХ"</t>
  </si>
  <si>
    <t>4-А/16</t>
  </si>
  <si>
    <t>2-В/16</t>
  </si>
  <si>
    <t>3-В/16</t>
  </si>
  <si>
    <t>4-В/16</t>
  </si>
  <si>
    <t>Оказание услуг по предоставлению сменных ковровых покрытий для нужд Северо-Западного управления Федеральной службы по экологическому, технологическому и атомному надзору</t>
  </si>
  <si>
    <t>Оказание услуг по техническому обслуживанию и поддержанию работоспособности технических средств охраны в здании Северо-Западного управления Федеральной службы по экологическому, технологическому и атомному надзору, расположенном по адресу: Псков, ул. Народная, д. 21, корп. А</t>
  </si>
  <si>
    <t>Оказание услуг по техническому обслуживанию и поддержанию работоспособности охранно-пожарной сигнализации в здании Северо-Западного управления Федеральной службы по экологическому, технологическому и атомному надзору, расположенном по адресу: г. Вологда, ул. Ударников, д. 17.</t>
  </si>
  <si>
    <t>Оказание услуг по техническому обслуживанию и поддержанию работоспособности технических средств охраны в здании Северо-Западного управления Федеральной службы по экологическому, технологическому и атомному надзору, расположенном по адресу: Великий Новгород, ул. Псковская, д. 28</t>
  </si>
  <si>
    <t>Оказание услуг по техническому обслуживанию и поддержанию работоспособности технических средств охраны в здании Северо-Западного управления Федеральной службы по экологическому, технологическому и атомному надзору, расположенном по адресу: г. Архангельск, ул. Теснанова, д. 16, корп. 1.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</si>
  <si>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Архангельской области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</si>
  <si>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Новгородской области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</si>
  <si>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 в Псковской области</t>
  </si>
  <si>
    <t>Примечание</t>
  </si>
  <si>
    <t>5-А/16</t>
  </si>
  <si>
    <t>6-А/16</t>
  </si>
  <si>
    <t>7-В/16</t>
  </si>
  <si>
    <t>8-В/16</t>
  </si>
  <si>
    <t>1-К/16</t>
  </si>
  <si>
    <t>2-К/16</t>
  </si>
  <si>
    <t>100-1-11-01700-02-1601</t>
  </si>
  <si>
    <t>П44201601721000077001000001</t>
  </si>
  <si>
    <t>ООО «ИЛВЕС»</t>
  </si>
  <si>
    <t>Петрозаводское муниципальное унитарное предприятие «Автоспецтранс»</t>
  </si>
  <si>
    <t>7-А/16</t>
  </si>
  <si>
    <t>А-343,352-16</t>
  </si>
  <si>
    <t>Управляющая Компания ЖКХ"</t>
  </si>
  <si>
    <t>11/16</t>
  </si>
  <si>
    <t>3-К/16</t>
  </si>
  <si>
    <t>ООО «Центр Дезинфекции»</t>
  </si>
  <si>
    <t>56-А</t>
  </si>
  <si>
    <t>ООО «Архангельское специализированное энергетическое предприятие - плюс»</t>
  </si>
  <si>
    <t>91916/2016</t>
  </si>
  <si>
    <t xml:space="preserve">ООО "Мир" </t>
  </si>
  <si>
    <t>АО "ЛОКС"</t>
  </si>
  <si>
    <t>Муниципальное образовние "Город Каряжма"</t>
  </si>
  <si>
    <t>165/477</t>
  </si>
  <si>
    <t>1\2016</t>
  </si>
  <si>
    <t>ФБУ "ЦЛАТИ по СЗФО"</t>
  </si>
  <si>
    <t>8-А/16</t>
  </si>
  <si>
    <t>Оказание услуг по уборке помещений Северо-Западного управления Ростехнадзора, в Архангельской области</t>
  </si>
  <si>
    <t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 г. Архангельск, ул. Теснанова, д. 16, корп. 1</t>
  </si>
  <si>
    <t>2-Н/16</t>
  </si>
  <si>
    <t>ООО «Авантаж»</t>
  </si>
  <si>
    <t>3-Н/16</t>
  </si>
  <si>
    <t>АО "Новгородское спецавтохозяйство"</t>
  </si>
  <si>
    <t xml:space="preserve">ИП Старостин Дмитрий Владимирович </t>
  </si>
  <si>
    <t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адресу:г. Вологда, ул. Ударников, д. 17</t>
  </si>
  <si>
    <t xml:space="preserve"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 г. Череповец, ул. К.Либкхнета, д. 19 </t>
  </si>
  <si>
    <t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 г. Петрозаводск, пр. А. Невского, д. 69</t>
  </si>
  <si>
    <t>2-П/16</t>
  </si>
  <si>
    <t>1-М/16</t>
  </si>
  <si>
    <t>Оказание услуг по уборке помещений Северо-Западного управления Ростехнадзора, расположенных  по адресу: Санкт-Петербург, 10 линия В.О., д. 51</t>
  </si>
  <si>
    <t>12/16</t>
  </si>
  <si>
    <t>Оказание услуг по уборке помещений Северо-Западного управления Ростехнадзора, расположенных  по адресу: Санкт-Петербург, ул. Моховая, д. 3</t>
  </si>
  <si>
    <t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 Санкт-Петербург, В.О., 10-я линия, д. 51</t>
  </si>
  <si>
    <t>Оказание услуг по обеспечению контроля доступа в здание Северо-Западного управления Федеральной службы по экологическому, технологическому и атомному надзору, по адресу: Санкт-Петербург, ул. Моховая, д. 3</t>
  </si>
  <si>
    <t>оказание услуг по обеспечению контроля доступа в здание Северо-Западного управления Ростехнадзора по адресу: г. Архангельск, ул. Теснанова, д. 16, к. 1</t>
  </si>
  <si>
    <t>оказание услуг по обеспечению контроля доступа в здание Северо-Западного управления Ростехнадзора по адресу: г. Череповец, ул. К. Либнехта, д. 19</t>
  </si>
  <si>
    <t>оказание услуг по обеспечению контроля доступа в здание Северо-Западного управления Ростехнадзора по адресу: г. Вологда, ул. Ударников, д.17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</si>
  <si>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 расположенных на территории Ленинградской области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</si>
  <si>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 находящихся по адресу: Республика Карелия, г. Сегежа, ул. Спиридонова, д. 25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</si>
  <si>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надзору, расположенных на территории Архангельской области</t>
  </si>
  <si>
    <t>Оказание услуг по обеспечению доступа в сеть "Интернет" для нужд отделов Северо-Западного управления Федеральной службы по экологическому, технологическому и атомному надзору, расположенных на территории Новгородской области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</si>
  <si>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надзору, расположенных на территории Вологодской области</t>
  </si>
  <si>
    <t>Оказание услуг по техническому обслуживанию и поддержанию работоспособности охранно-пожарной сигнализации в здании Северо-Западного управления Федеральной службы по экологическому, технологическому и атомному надзору, расположенных на территории Ленинградской области</t>
  </si>
  <si>
    <t>Оказание услуг по уборке помещений Северо-Западного управления Федеральной службы по экологическому, технологическому и атомному надзору, по адресу: Санкт-Петербург,ул. Моховая, д. 3</t>
  </si>
  <si>
    <t>услуги по предоставлению водительского состава для автотранспортного обслуживания Северо-Западного управления Федеральной службы по экологическому, технологическому и атомному надзору в 2016 году</t>
  </si>
  <si>
    <t>Оказание услуг по автотранспортному обслуживанию Северо-Западного управления Федеральной службы по экологическому, технологическому и атомному надзору в 2016 году</t>
  </si>
  <si>
    <t>Котировки</t>
  </si>
  <si>
    <t>конкурс</t>
  </si>
  <si>
    <t>оказание услуг по обеспечению контроля доступа в здание Северо-Западного управления Ростехнадзора по адресу: г.Санкт-Петербург, ул. Моховая, д. 3, В.О., 10-я линия, д. 51</t>
  </si>
  <si>
    <t>г. Боровичи, ул. Вышневолоцкая, д. 48; г. Валдай, пр. Советский, д. 1</t>
  </si>
  <si>
    <t xml:space="preserve">г. Великий Новгород, ул. Германа, д. 25;
г. Великий Новгород, ул. Псковская, д. 28;
г. Боровичи ул. Вышневолоцкая, д. 48;
г. Валдай, ул. Советская, д. 1
</t>
  </si>
  <si>
    <t>г. Великий Новгород, ул. Псковская, д. 28; ул. Германа, д. 25</t>
  </si>
  <si>
    <t>г. Волхов, Волховский пр., д.28;
г. Кировск, ул. Краснофлотская, д. 16;
г. Подпорожье, ул. Свирская, д. 82а;
г. Тосно, ул. Боярова, д. 12;
г. Лодейное поле, ул. Ленина, д. 98, корп. Б;
г. Пикалево, Спортивная ул., д. 2;
г. Тихвин, пл. Свободы, д. 8;
г. Луга, Комсомольский пр., д. 16;
г. Кингисепп, Театральная ул., д .12;
г. Кириши, ул. Нефтехимиков, д. 21;
г. Выборг, ул. Данилова, д. 19;
г. Гатчина, ул. Соборная, д. 2.</t>
  </si>
  <si>
    <t>оказание услуг по обеспечению контроля доступа в здание Северо-Западного управления Ростехнадзора по адресу: г. Петрозаводск, пр. А. Невского, д. 69</t>
  </si>
  <si>
    <t>Республика Карелия, г. Сегежа, ул. Спиридонова, д. 25</t>
  </si>
  <si>
    <t>Вологодская область, г. Череповец, ул. К. Либнехта, д. 19</t>
  </si>
  <si>
    <t>г. Санкт-Петербург, В.О. 10-я линия, д. 51</t>
  </si>
  <si>
    <t>г. Санкт-Петербург, ул. Моховая, д. 3</t>
  </si>
  <si>
    <t>г. Псков, ул. Народная, д. 21, корп. А</t>
  </si>
  <si>
    <t>г. Санкт-Петербург, ул. Моховая, д. 3; В.О., 10-я линия, д. 51</t>
  </si>
  <si>
    <t>Северо-Запад</t>
  </si>
  <si>
    <t>в работе</t>
  </si>
  <si>
    <t>Выполнить работы в соответствии с условиями Государственного контракта</t>
  </si>
  <si>
    <t>01.01.2016 - 30.06.2016</t>
  </si>
  <si>
    <t>01.01.2016 - 30.11.2016</t>
  </si>
  <si>
    <t>01.01.2016 - 31.12.2016</t>
  </si>
  <si>
    <t>Ед. поставщик</t>
  </si>
  <si>
    <t>Закупка малого объёма (до 100 тыс. руб.)</t>
  </si>
  <si>
    <t>01.07.2016 - 30.09.2016</t>
  </si>
  <si>
    <t>г. Вологда, ул. Трактористов, д.16 а.</t>
  </si>
  <si>
    <t>г. Великий Новгород Новгород, ул. Германа, д. 25</t>
  </si>
  <si>
    <t>г. Псков, ул. Народная, 21 А</t>
  </si>
  <si>
    <t>г. Санкт-Петербург, В.О., 10-я линия, д. 51</t>
  </si>
  <si>
    <t>2/48</t>
  </si>
  <si>
    <t>П44201601721000077001000002</t>
  </si>
  <si>
    <t>Оказывать услуги в соответствии с условиями Государственного контракта</t>
  </si>
  <si>
    <t>П44201601721000077001000003</t>
  </si>
  <si>
    <t>П44201601721000077001000004</t>
  </si>
  <si>
    <t>П44201601721000077001000005</t>
  </si>
  <si>
    <t>П44201601721000077001000006</t>
  </si>
  <si>
    <t>П44201601721000077001000007</t>
  </si>
  <si>
    <t>П44201601721000077001000008</t>
  </si>
  <si>
    <t>П44201601721000077001000009</t>
  </si>
  <si>
    <t>П44201601721000077001000010</t>
  </si>
  <si>
    <t>П44201601721000077001000011</t>
  </si>
  <si>
    <t>П44201601721000077001000012</t>
  </si>
  <si>
    <t>П44201601721000077001000013</t>
  </si>
  <si>
    <t>П44201601721000077001000014</t>
  </si>
  <si>
    <t>П44201601721000077001000015</t>
  </si>
  <si>
    <t>П44201601721000077001000016</t>
  </si>
  <si>
    <t>П44201601721000077001000017</t>
  </si>
  <si>
    <t>П44201601721000077001000018</t>
  </si>
  <si>
    <t>П44201601721000077001000019</t>
  </si>
  <si>
    <t>П44201601721000077001000020</t>
  </si>
  <si>
    <t>П44201601721000077001000021</t>
  </si>
  <si>
    <t>П44201601721000077001000022</t>
  </si>
  <si>
    <t>П44201601721000077001000023</t>
  </si>
  <si>
    <t>П44201601721000077001000024</t>
  </si>
  <si>
    <t>П44201601721000077001000025</t>
  </si>
  <si>
    <t>П44201601721000077001000026</t>
  </si>
  <si>
    <t>Республика Карелия, г. Петрозаводск, пр.А. Невского, д.69</t>
  </si>
  <si>
    <t>Республика Карелия, г. Петрозавдск, пр. А.Невского,д.69; г. Петрозавдск, пр. А.Невского,д.68;г. Сортовалаул. Промышленная, д.3.; г. Сегежа, ул. Спиридонова,д.25;</t>
  </si>
  <si>
    <t>г. Великий Новгород, ул. Германа, д. 25,ул. Псковская, д. 28, Новгородская область, г. Боровичи, Вышневолоцкого, д. 48,г. Валдай, пр.Советский, д. 1</t>
  </si>
  <si>
    <t>г. Великий Новгород, ул. Германа, д. 25,ул. Псковская, д. 28</t>
  </si>
  <si>
    <t>г. Санкт-Петербург, ул. Моховая, д. 3; В.О. 10 линия, д. 51</t>
  </si>
  <si>
    <t xml:space="preserve">г. Санкт-Петербург, ул. Моховая, д. 3; </t>
  </si>
  <si>
    <t>Республика Карелия, г. Сегежа, ул. Спиридонова, д.25</t>
  </si>
  <si>
    <t>г. Санкт-Петербург, В.О. 10 линия, д. 51</t>
  </si>
  <si>
    <t>Ленинградская область, г. Кингисепп, ул. Театральная, д.12</t>
  </si>
  <si>
    <t>Ленинградская область, г. Гатчина, ул. Соборная, д.2А</t>
  </si>
  <si>
    <t>Ленинградская область, г. Кириши, ул. Нефтехимиков, д.21</t>
  </si>
  <si>
    <t>Ленинградская область, г. Выборг, ул. Данилова, д.19</t>
  </si>
  <si>
    <t>Ленинграсдкая область, г.Луга, пр. Комсомольский , д.16</t>
  </si>
  <si>
    <t>Ленинградская область, г. Тихвин, пл. Свободы, д.8</t>
  </si>
  <si>
    <t>Ленинградская область, г. Лодейное Поле, пр. Ленина, 98Б</t>
  </si>
  <si>
    <t>Вологодская область, г. Череповец, ул. К. Либкнехта, д.11</t>
  </si>
  <si>
    <t>г. Вологда, ул. Ударников, д.17;Вологодская область, г. Череповец, ул. К. Либкнехта, д.11;</t>
  </si>
  <si>
    <t>Ленинградская область,г. Тосно, ул. Боярова, д. 12; г. Кировск, ул. Краснофлотская, д. 16; г. Волхов, пр. Волховский, д. 28; г. Лод. Поле, пр. Ленина, д. 98, к. Б; г. Пикалево, ул. Спортивная, д. 2; г. Тихвин, пл. Свободы, д. 8; г. Кириши, ул. Нефтехимиков, д. 21; г. Гатчина, ул. Соборная, д. 2; г. Луга, пр. Комсомольский, д. 16; г. Кингисепп, ул. Театральная, д.12; г. Выборг, ул. Данилова, д.19; г. Приозерк, ул. Кирова, д.22</t>
  </si>
  <si>
    <t>Ленинградская область, г. Тосно, ул. Боярова,д. 12</t>
  </si>
  <si>
    <t>Ленинградская область, г. Тихвин, ул. Свободы, д. 8; г. Луга, пр. Комсомольский, д. 16; г. Кингисепп, ул. Театральная, д. 12; г. Гатчина, ул. Соборная, д. 2; г. Выборг, ул. Данилова, д. 19; г. Лод. Поле, пр. Ленина, д. 98, к. А</t>
  </si>
  <si>
    <t>Республика Коми, г. Ухта, ул. Оплеснина, д. 14</t>
  </si>
  <si>
    <t>Псковская область, г. В. Луки, ул. Некрасова, д. 19; г. Опочка, ул. Пролетарская, д. 56</t>
  </si>
  <si>
    <t>Псковская область, г. В. Луки, ул. Некрасова, д. 19</t>
  </si>
  <si>
    <t>г. Великий Новгород, ул. Германа, д. 25</t>
  </si>
  <si>
    <t>г. Мурманск, пр. Кольский, д. 1, Полярные Зори, д.4; Мурманская область, г. Кировск, Юбилейная 13</t>
  </si>
  <si>
    <t>г. Санкт-Петербург, В.О. 10 линия, д. 51-10Н,13Н,16Н,36Н-49Н</t>
  </si>
  <si>
    <t>г. Санкт-Петербург, В.О. 10 линия, д. 51,К. 7Н</t>
  </si>
  <si>
    <t>г. Мурманск, Полярные Зори, д.4</t>
  </si>
  <si>
    <t>Новгородская область, г. Боровичи, Вышневолоцкого, д. 48</t>
  </si>
  <si>
    <t>г. Вологда, ул. Ударников, д.17;Вологодская область, г. Череповец, ул. К. Либкнехта, д.11; г. Сокол, ул. Орешкова, д. 6; г. Великий Устюг, ул. Красноармейская, д. 40; г. Харовск, ул. Ленина, д. 7</t>
  </si>
  <si>
    <t>Ленинградская область, г. Волхов, Волховский 28</t>
  </si>
  <si>
    <t>Ленинградская область, г. Приозерск, ул. Калинина, д.51</t>
  </si>
  <si>
    <t>Ленинграсдкая область, Кировск,ул. Краснофлотская, д. 16</t>
  </si>
  <si>
    <t xml:space="preserve">г. Псков, ул. Народная, д.21А, г. Псков,ул.  Конная, д. 10 (гараж), Псковская область, В. Луки, ул. Некрасова, д. 19        </t>
  </si>
  <si>
    <t>Новгородская область,г.  Старая русса,ул.  Александровская, д. 24</t>
  </si>
  <si>
    <t>г. Великий Новгород, ул. Псковская, д. 28</t>
  </si>
  <si>
    <t>Новгородская область, г. Ст. Русса, ул. Александровская, д. 24, г.Боровичи, ул. Вышневолоцкая, д. 48</t>
  </si>
  <si>
    <t>г. Вологда, ул. Ударников д.17; Вологодская область, г. Череповец, ул. Карла Либкнехта, д.19</t>
  </si>
  <si>
    <t>г. Вологда, ул. Трактористов, д. 16а; ул. Ударников, д. 17</t>
  </si>
  <si>
    <t>г. Вологда, ул. Трактористов (гараж)</t>
  </si>
  <si>
    <t>г. Вологда, ул. Трактористов, д. 16а</t>
  </si>
  <si>
    <t>Мурманская область, г. Кировск, Юбилейная 13</t>
  </si>
  <si>
    <t>Мурманская область, г. Кировск, Юбилейная д.13</t>
  </si>
  <si>
    <t>Мурманская область, г. Кировск, ул. П. Зори, д.4</t>
  </si>
  <si>
    <t>Архангельская область, г. Котлас, ул. Невского, д. 14, к. Б</t>
  </si>
  <si>
    <t>Архангельская область, г. Коряжма: ул. Сафьяна, 18(Бокс 8)</t>
  </si>
  <si>
    <t>Ленинградская область,г. Пикалево,ул. Спортивная,д. 2</t>
  </si>
  <si>
    <t>г. Санкт-Петербург, В.О. 11 линия, д. 64, лит. Д</t>
  </si>
  <si>
    <t>Ленинградская область, г. Тихвин,пл. Свободы строение 5 (гараж)</t>
  </si>
  <si>
    <t>Ленинградская область, г. Подпорожье, пр. Ленина, д.5, лит А</t>
  </si>
  <si>
    <t>Республика Карелия,г. Сортавала, ул. Промышленная, д.3</t>
  </si>
  <si>
    <t>Архангельская область, г. Северодвинск, Бойчука, д.3</t>
  </si>
  <si>
    <t>Архангельская область, г. Коряжма, ул. Дыбцина, д.1</t>
  </si>
  <si>
    <t>Профессиональный рециклинг картриджей для печатающих устройств Заказчика по адресу: г. Котлас, ул. Невского, д. 14 кБ</t>
  </si>
  <si>
    <t>Техническоое обслуживание автоматизированного теплового пункта и  электрокотельной в здании Северо-Западного управления Ростехнадзора, расположенного по адресу: г. Архангельск, ул. Теснанова, д. 16, корпус 1</t>
  </si>
  <si>
    <t>Оказание услуг по утилизации (захоронению) твердых бытовых отходов, образовавшихся в результате деятельности Заказчика, по адресу: г. Архангельск, ул. Теснанова, д. 16, корпус 1</t>
  </si>
  <si>
    <t>Оказание услуг по  вывозу твердых бытовых отходов, образовавшихся в результате деятельности Заказчика, по адресу: г. Архангельск, ул. Теснанова, д. 16, корпус 1</t>
  </si>
  <si>
    <t>Оказание услуг по по вывозу и утилизации (захоронению) твердых бытовых отходов от объекта «Заказчика», расположенного по адресу: Архангельская область,  г. Котлас, ул. Невского, 14 «б»</t>
  </si>
  <si>
    <t>Проффесиональный рециклинг картриджей для нужд Северо-Западного управления Федеральной службы по экологическому, технологическому и атомному надзору, по адресу: г. Великий Новгород, ул. Германа, д. 25</t>
  </si>
  <si>
    <t>Оказание услуг по вывозу и утилизации (захоронению) твердых бытовых отходов, образовавшихся в результате деятельности Заказчика, рассположенных по адресу: г. В. Новгород, 
ул. Псковская, д. 28, к. 1</t>
  </si>
  <si>
    <t>Оказание услуг по уборке помещений Северо-Западного управления Ростехнадзора, расположенных в Вологодской области</t>
  </si>
  <si>
    <t>Оказание услуг по эксплуатации,ремонту и техническому обслуживанию помещений административного здания, рассположенного по адресу: г. Череповец, ул. Карла Либкнехта, д. 19</t>
  </si>
  <si>
    <t>Техническое обслуживание в зданиии Северо-Западного управления по экологическому, технологическому и атомному надзору систем связи, расположенному по адресу: г. Вологда, ул. Ударников, д. 17</t>
  </si>
  <si>
    <t>Выполнение работ по подготовке к отопительному сезону теплового пункта и системы отопления административного здания по адресу: г. Вологда, ул. Ударников, д.17</t>
  </si>
  <si>
    <t>Выполнение работ по подготовке к отопительному сезону теплового пункта и системы отопления административного здания по адресу: г. Вологда, ул. Трактористов, д.16 а</t>
  </si>
  <si>
    <t>Оказание услуг по вывозу и утилизации (захоронению) твердых бытовых отходов, образовавшихся в результате деятельности Заказчика, рассположенных по адресу: г. Вологда, ул. Ударников, 17</t>
  </si>
  <si>
    <t>Оказание услуг по вывозу и утилизации (захоронению) твердых бытовых отходов, образовавшихся в результате деятельности Заказчика, рассположенных по адресу: г. Череповец, ул. Карла Либкнехта, д. 19</t>
  </si>
  <si>
    <t>Техническое обслуживание систем связи в здании Северо-Западного управления Федеральной службы по экологическому, технологическому и атомному надзору, расположенному по адресу: г. Петрозаводск, пр. А. Невского, д. 69</t>
  </si>
  <si>
    <t>Оказание услуг по вывозу и утилизации (захоронению) твердых бытовых отходов, образовавшихся в результате деятельности Заказчика, рассположенных по адресу: г. Петрозаводск, пр. А.Невского, д. 69</t>
  </si>
  <si>
    <t>Выполнение дератизационных работ в помещении административного здания Северо-Западного управления Федеральной службы по экологическому, технологическому и атомному надзору, расположенного по адресу: г. Петрозаводск, пр. А. Невского, д. 69</t>
  </si>
  <si>
    <t>Профессиональный рециклинг картриджей для печатающих устройств Заказчика по адресу: г. Псков, ул. Народная, д. 21 а</t>
  </si>
  <si>
    <t>Оказание услуг по уборке помещений Северо-Западного управления Ростехнадзора, расположенных в Псковской области</t>
  </si>
  <si>
    <t>Оказание услуг по уборке помещений Северо-Западного управления Ростехнадзора, расположенных в Мурманской области</t>
  </si>
  <si>
    <t>Оказание услуг по информационно-технологическому сопровождению программного продукта фирмы "1С" для нужд Северо-Западного управления Федеральной службы по экологическому, технологическому и атомному надзору по адресу: 191028, г. Санкт-Петербург, ул. Моховая, д. 3</t>
  </si>
  <si>
    <t xml:space="preserve">Оказание услуг по обследованию сети внутреннего противопожарного водопровода на объектах, расположенных по адресам:
-  г. Санкт-Петербург, ул. Моховая, д.3;
-  г. Санкт-Петербург, В.О., 10 линия, д.51
</t>
  </si>
  <si>
    <t>П44201601721000077001000027</t>
  </si>
  <si>
    <t>П44201601721000077001000028</t>
  </si>
  <si>
    <t>П44201601721000077001000029</t>
  </si>
  <si>
    <t>П44201601721000077001000030</t>
  </si>
  <si>
    <t>П44201601721000077001000031</t>
  </si>
  <si>
    <t>П44201601721000077001000032</t>
  </si>
  <si>
    <t>П44201601721000077001000033</t>
  </si>
  <si>
    <t>П44201601721000077001000034</t>
  </si>
  <si>
    <t>П44201601721000077001000035</t>
  </si>
  <si>
    <t>П44201601721000077001000036</t>
  </si>
  <si>
    <t>П44201601721000077001000037</t>
  </si>
  <si>
    <t>П44201601721000077001000038</t>
  </si>
  <si>
    <t>П44201601721000077001000039</t>
  </si>
  <si>
    <t>П44201601721000077001000040</t>
  </si>
  <si>
    <t>П44201601721000077001000041</t>
  </si>
  <si>
    <t>П44201601721000077001000042</t>
  </si>
  <si>
    <t>П44201601721000077001000043</t>
  </si>
  <si>
    <t>П44201601721000077001000044</t>
  </si>
  <si>
    <t>П44201601721000077001000045</t>
  </si>
  <si>
    <t>П44201601721000077001000046</t>
  </si>
  <si>
    <t>П44201601721000077001000047</t>
  </si>
  <si>
    <t>П44201601721000077001000048</t>
  </si>
  <si>
    <t>П44201601721000077001000049</t>
  </si>
  <si>
    <t>П44201601721000077001000050</t>
  </si>
  <si>
    <t>П44201601721000077001000051</t>
  </si>
  <si>
    <t>П44201601721000077001000052</t>
  </si>
  <si>
    <t>П44201601721000077001000053</t>
  </si>
  <si>
    <t>П44201601721000077001000054</t>
  </si>
  <si>
    <t>П44201601721000077001000055</t>
  </si>
  <si>
    <t>П44201601721000077001000056</t>
  </si>
  <si>
    <t>П44201601721000077001000057</t>
  </si>
  <si>
    <t>П44201601721000077001000058</t>
  </si>
  <si>
    <t>П44201601721000077001000059</t>
  </si>
  <si>
    <t>П44201601721000077001000060</t>
  </si>
  <si>
    <t>П44201601721000077001000061</t>
  </si>
  <si>
    <t>П44201601721000077001000062</t>
  </si>
  <si>
    <t>П44201601721000077001000063</t>
  </si>
  <si>
    <t>П44201601721000077001000065</t>
  </si>
  <si>
    <t>П44201601721000077001000066</t>
  </si>
  <si>
    <t>П44201601721000077001000067</t>
  </si>
  <si>
    <t>П44201601721000077001000068</t>
  </si>
  <si>
    <t>П44201601721000077001000069</t>
  </si>
  <si>
    <t>П44201601721000077001000070</t>
  </si>
  <si>
    <t>П44201601721000077001000071</t>
  </si>
  <si>
    <t>П44201601721000077001000072</t>
  </si>
  <si>
    <t>П44201601721000077001000073</t>
  </si>
  <si>
    <t>П44201601721000077001000074</t>
  </si>
  <si>
    <t>П44201601721000077001000076</t>
  </si>
  <si>
    <t>П44201601721000077001000077</t>
  </si>
  <si>
    <t>682/48</t>
  </si>
  <si>
    <t>Санкт-Петербург, В.О., 10-я линия, д. 51</t>
  </si>
  <si>
    <t>Оказание услуг по вводу в регистр франкировальной машины для нужд отделов Северо-Западного управления Ростехнадзора, расположенных по адресу:Санкт-Петербург, В.О., 10-я линия, д. 51</t>
  </si>
  <si>
    <t>Оказание услуг по обслуживанию нежилого помещения Северо-Западного управления Ростехнадзора, расположенного по адресу: Ленинградская область, г. Подпорожье, пр. Ленина, д.5, лит А</t>
  </si>
  <si>
    <t>Оказание услуг по обслуживанию нежилого помещения Северо-Западного управления Ростехнадзора, расположенного по адресу: Архангельская область, г. Котлас, ул. Невского, д. 14, к. Б</t>
  </si>
  <si>
    <t>Оказание услуг по предоставлению электроэнергии и передаче в аренду нежилого помещения для нужд Северо-Западного управления Ростехнадзора расположенного по адресу: Ленинграсдкая область, г.Луга, пр. Комсомольский , д.16</t>
  </si>
  <si>
    <t>Аренда нежилого помещения для нужд Северо-Западного управления Ростехнадзора расположенного по адресу: Республика Карелия,г. Сортавала, ул. Промышленная, д.3</t>
  </si>
  <si>
    <t>Аренда нежилого помещения для нужд Северо-Западного управления Ростехнадзора расположенного по адресу: Ленинградская область, г. Кириши, ул. Нефтехимиков, д.21</t>
  </si>
  <si>
    <t>Аренда нежилого помещения для нужд Северо-Западного управления Ростехнадзора расположенного по адресу: Ленинградская область, г. Кингисепп, ул. Театральная, д.12</t>
  </si>
  <si>
    <t>Аренда нежилого помещения и предоставление коммунальных услуг для нудж Северо-Западного управления Ростехнадзора расположенного по адресу: Ленинградская область, г. Выборг, ул. Данилова, д.19</t>
  </si>
  <si>
    <t>Аренда нежилого помещения для нужд Северо-Западного управления Ростехнадзора расположенного по адресу: Ленинградская область,г. Пикалево,ул. Спортивная,д. 2</t>
  </si>
  <si>
    <t>Аренда нежилого помещения и предоставление коммунальных услуг для нудж Северо-Западного управления Ростехнадзора расположенного по адресу: г. Санкт-Петербург, В.О. 11 линия, д. 64, лит. Д</t>
  </si>
  <si>
    <t>Аренда нежилого помещения для нужд Северо-Западного управления Ростехнадзора расположенного по адресу: Ленинградская область, г. Приозерск, ул. Калинина, д.51</t>
  </si>
  <si>
    <t>Аренда нежилого помещения для нужд Северо-Западного управления Ростехнадзора расположенного по адресу: Ленинградская область, г. Тихвин,пл. Свободы строение 5 (гараж)</t>
  </si>
  <si>
    <t>Аренда нежилого помещения для нужд Северо-Западного управления Ростехнадзора расположенного по адресу: Ленинградская область, г. Подпорожье, пр. Ленина, д.5, лит А</t>
  </si>
  <si>
    <t>Аренда нежилого помещения для нужд Северо-Западного управления Ростехнадзора расположенного по адресу: Архангельская область, г. Северодвинск, Бойчука, д.3</t>
  </si>
  <si>
    <t>Аренда нежилого помещения для нужд Северо-Западного управления Ростехнадзора расположенного по адресу: г. Мурманск, пр. Кольский, д. 1</t>
  </si>
  <si>
    <t>Аренда нежилого помещения для нужд Северо-Западного управления Ростехнадзора расположенного по адресу: Архангельская область, г. Коряжма, ул. Дыбцина, д.1</t>
  </si>
  <si>
    <t>Оказание услуг прямой связи с МЧС для нужд отделов Северо-Западного управления Ростехнадзора, расположенных по адресу: Республика Карелия, г. Петрозаводск, пр.А. Невского, д.69</t>
  </si>
  <si>
    <t>Оказание услуг местной связи для нужд отделов Северо-Западного управления Ростехнадзора, расположенных по адресам: Республика Карелия, г. Петрозавдск, пр. А.Невского,д.69; г. Петрозавдск, пр. А.Невского,д.68;г. Сортовалаул. Промышленная, д.3.; г. Сегежа, ул. Спиридонова,д.25</t>
  </si>
  <si>
    <t>Оказание услуг междугородней телефонной связи  для нужд отделов Северо-Западного управления Ростехнадзора, расположенных по адресам: Республика Карелия, г. Петрозавдск, пр. А.Невского,д.69; г. Петрозавдск, пр. А.Невского,д.68;г. Сортовалаул. Промышленная, д.3.; г. Сегежа, ул. Спиридонова,д.25</t>
  </si>
  <si>
    <t>Оказание услуг местной связи для нужд отделов Северо-Западного управления Ростехнадзора, расположенных по адресам: г. Великий Новгород, ул. Германа, д. 25,ул. Псковская, д. 28, Новгородская область, г. Боровичи, Вышневолоцкого, д. 48,г. Валдай, пр.Советский, д. 1</t>
  </si>
  <si>
    <t>Оказание услуг междугородней телефонной связи  для нужд отделов Северо-Западного управления Ростехнадзора, расположенных по адресам: г. Великий Новгород, ул. Германа, д. 25,ул. Псковская, д. 28, Новгородская область, г. Боровичи, Вышневолоцкого, д. 48,г. Валдай, пр.Советский, д. 1</t>
  </si>
  <si>
    <t>Оказание услуг по энергоснабжению для нужд отделов Северо-Западного управления Ростехнадзора, расположенных по адресам: г. Великий Новгород, ул. Германа, д. 25,ул. Псковская, д. 28</t>
  </si>
  <si>
    <t>Оказание услуг почтовой связи и ввод в регистр франкировальной машины для нужд отделов Северо-Западного управления Ростехнадзора, расположенных по адресам: г. Санкт-Петербург, ул. Моховая, д. 3; В.О. 10 линия, д. 51</t>
  </si>
  <si>
    <t>Оказание услуг почтовой связи для нужд отделов Северо-Западного управления Ростехнадзора, расположенных по адресам: г. Санкт-Петербург, ул. Моховая, д. 3; В.О. 10 линия, д. 51</t>
  </si>
  <si>
    <t>Оказание услуг связи проводного радиовещания для нужд отделов Северо-Западного управления Ростехнадзора, расположенных по адресу: г. Санкт-Петербург, ул. Моховая, д. 3</t>
  </si>
  <si>
    <t>Оказание услуг  по надлежащему содержанию и ремонту общего имущества здания Северо-Западного управления Ростехнадзора, расположенных по адресу: Республика Карелия, г. Сегежа, ул. Спиридонова, д.25</t>
  </si>
  <si>
    <t>Оказание услуг  по обеспечению санитарно-эпидемиологического благополучия в здании Северо-Западного управления Ростехнадзора, расположенных по адресу: г. Санкт-Петербург, В.О. 10 линия, д. 51</t>
  </si>
  <si>
    <t>Оказание услуг по федеральной фельдъегерьской связи для нужд Северо-Западного управления Ростехнадзора, по адресу: г. Санкт-Петербург, ул. Моховая, д. 3</t>
  </si>
  <si>
    <t>Оказание услуг по выпуску и предоставлению периодического печатного издания для нужд Северо-Западного управления Ростехнадзора, по адресу: г. Санкт-Петербург, ул. Моховая, д. 3</t>
  </si>
  <si>
    <t>Оказание услуг по охране имущества Северо-Западного управления Ростехнадзора, расположенного по адресу: Ленинградская область, г. Кингисепп, ул. Театральная, д.12</t>
  </si>
  <si>
    <t>Оказание услуг по охране имущества Северо-Западного управления Ростехнадзора, расположенного по адресу: г. Вологда, ул. Ударников, д.17</t>
  </si>
  <si>
    <t>Оказание услуг по охране имущества Северо-Западного управления Ростехнадзора, расположенного по адресу: г. Псков, ул. Народная, д.21-А</t>
  </si>
  <si>
    <t>Оказание услуг по охране имущества Северо-Западного управления Ростехнадзора, расположенного по адресу: г. Архангельск, ул.Теснанова, д.16 корп.1</t>
  </si>
  <si>
    <t>Оказание услуг по техническому обслуживанию и ремонту помещения Северо-Западного управления Ростехнадзора расположенного по адресу: Псковская область, г. В. Луки, ул. Некрасова, д. 19</t>
  </si>
  <si>
    <t>Оказание услуг по содержанию и ремонту помещения Северо-Западного управления Ростехнадзора расположенного по адресу: Мурманская область, г. Кировск, Юбилейная д.13</t>
  </si>
  <si>
    <t>Оказание услуг по осуществлению холодного водоснабжения и водоотведения через присоединенную водопроводную сеть для нужд Северо-Западного управления Ростехнадзора расположенного по адресу: Архангельская область, г. Коряжма, ул. Дыбцина, д.1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</si>
  <si>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Архангельская область, г. Коряжма, ул. Дыбцина, д.1</t>
  </si>
  <si>
    <t>Оказание услуг по предоставлени. Электроснабжения для нужд Северо-Западного управления Ростехнадзора расположенного по адресу: Архангельская область, г. Коряжма, ул. Дыбцина, д.1</t>
  </si>
  <si>
    <t>Оказание услуг по осуществлению холодного водоснабжения и водоотведения через присоединенную водопроводную сеть для нужд Северо-Западного управления Ростехнадзора расположенного по адресу: Ленинградская область, г. Тосно, ул. Боярова,д. 12</t>
  </si>
  <si>
    <t xml:space="preserve">Оказание услуг по содержанию и ремонту помещения Северо-Западного управления Ростехнадзора расположенного по адресу: г. Санкт-Петербург, ул. Моховая, д. 3; </t>
  </si>
  <si>
    <t>Оказание услуг по содержанию и ремонту помещения Северо-Западного управления Ростехнадзора расположенного по адресу: г. Санкт-Петербург, В.О. 10 линия, д. 51-10Н,13Н,16Н,36Н-49Н</t>
  </si>
  <si>
    <t>Оказание услуг по содержанию и ремонту помещения Северо-Западного управления Ростехнадзора расположенного по адресу: г. Санкт-Петербург, В.О. 10 линия, д. 51,К. 7Н</t>
  </si>
  <si>
    <t>Оказание услуг по содержанию и ремонту помещения Северо-Западного управления Ростехнадзора расположенного по адресу: г. Мурманск, Полярные Зори, д.4</t>
  </si>
  <si>
    <t>Оказание услуг по содержанию и ремонту помещения Северо-Западного управления Ростехнадзора расположенного по адресу: г. Псков, ул. Народная, д.21-А</t>
  </si>
  <si>
    <t>Оказание услуг по содержанию и ремонту помещения Северо-Западного управления Ростехнадзора расположенного по адресу: Новгородская область, г. Боровичи, Вышневолоцкого, д. 48</t>
  </si>
  <si>
    <t>Оказание услуг по содержанию и ремонту помещения Северо-Западного управления Ростехнадзора расположенного по адресу: Ленинградская область,г. Пикалево,ул. Спортивная,д. 2</t>
  </si>
  <si>
    <t>Оказание услуг по содержанию и ремонту помещения Северо-Западного управления Ростехнадзора расположенного по адресу: Архангельская область, г. Северодвинск, Бойчука, д.3</t>
  </si>
  <si>
    <t>Оказание услуг по содержанию и ремонту помещения Северо-Западного управления Ростехнадзора расположенного по адресу: Ленинградская область, г. Кириши, ул. Нефтехимиков, д.21</t>
  </si>
  <si>
    <t>Оказание услуг по содержанию и ремонту помещения Северо-Западного управления Ростехнадзора расположенного по адресу: г. Великий Новгород, ул. Псковская, д. 28</t>
  </si>
  <si>
    <t>Оказание услуг по централизованной охране для нужд Северо-Западного управления Ростехнадзора расположенного по адресу: Ленинградская область, г. Гатчина, ул. Соборная, д.2А</t>
  </si>
  <si>
    <t>Оказание услуг по централизованной охране для нужд Северо-Западного управления Ростехнадзора расположенного по адресу: Ленинградская область, г. Кириши, ул. Нефтехимиков, д.21</t>
  </si>
  <si>
    <t>Оказание услуг по централизованной охране путем приема и реагирования на тревожные сообщения для нужд Северо-Западного управления Ростехнадзора расположенного по адресу: Ленинграсдкая область, г.Луга, пр. Комсомольский , д.16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</si>
  <si>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Ленинградская область, г. Волхов, Волховский 28</t>
  </si>
  <si>
    <t>Оказание услуг по предоставлению тепловой энергии в горячей воде для нужд Северо-Западного управления Ростехнадзора расположенного по адресу: Ленинградская область, г. Тосно, ул. Боярова,д. 12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</si>
  <si>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Ленинградская область, г. Лодейное Поле, пр. Ленина, 98Б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</si>
  <si>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Ленинградская область, г. Кириши, ул. Нефтехимиков, д.21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</si>
  <si>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Ленинградская область, г. Гатчина, ул. Соборная, д.2А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</si>
  <si>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г. Великий Новгород, ул. Псковская, д. 28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</si>
  <si>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Новгородская область, г. Ст. Русса, ул. Александровская, д. 24, г.Боровичи, ул. Вышневолоцкая, д. 48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</si>
  <si>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Вологодская область, г. Череповец, ул. К. Либкнехта, д.11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</si>
  <si>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г. Вологда, ул. Трактористов (гараж)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</si>
  <si>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Республика Карелия, г. Петрозаводск, пр.А. Невского, д.69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</si>
  <si>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Мурманская область, г. Кировск, Юбилейная д.13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</si>
  <si>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Архангельская область, г. Котлас, ул. Невского, д. 14, к. Б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</si>
  <si>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г. Архангельск, ул.Теснанова, д.16 корп.1</t>
  </si>
  <si>
    <t>Оказание услуг по предоставлению тепловой энергии в горячей воде и (или) теплоносителя для нужд Северо-Западного управления Ростехнадзора расположенного по адресу: Архангельская область, г. Коряжма: ул. Сафьяна, 18(Бокс 8)</t>
  </si>
  <si>
    <t>Оказание услуг по осуществлению холодного водоснабжения и водоотведения через присоединенную водопроводную сеть для нужд Северо-Западного управления Ростехнадзора расположенного по адресу: Ленинградская область, г. Кириши, ул. Нефтехимиков, д.21</t>
  </si>
  <si>
    <t>Оказание услуг по осуществлению холодного водоснабжения и водоотведения через присоединенную водопроводную сеть для нужд Северо-Западного управления Ростехнадзора расположенного по адресу: Ленинградская область, г. Кингисепп, ул. Театральная, д.12</t>
  </si>
  <si>
    <t>Оказание услуг по осуществлению холодного водоснабжения и водоотведения через присоединенную водопроводную сеть для нужд Северо-Западного управления Ростехнадзора расположенного по адресу: Ленинградская область, г. Гатчина, ул. Соборная, д.2А</t>
  </si>
  <si>
    <t>Оказание услуг телефонной местной связи для нужд Северо-Западного управления Ростехнадзора, расположенного по адресу:г. Вологда, ул. Ударников, д.17;Вологодская область, г. Череповец, ул. К. Либкнехта, д.11; г. Сокол, ул. Орешкова, д. 6; г. Великий Устюг, ул. Красноармейская, д. 40; г. Харовск, ул. Ленина, д. 7</t>
  </si>
  <si>
    <t>Оказание услуг телефонной междугородней связи для нужд Северо-Западного управления Ростехнадзора, расположенного по адресу:г. Вологда, ул. Ударников, д.17;Вологодская область, г. Череповец, ул. К. Либкнехта, д.11; г. Сокол, ул. Орешкова, д. 6; г. Великий Устюг, ул. Красноармейская, д. 40; г. Харовск, ул. Ленина, д. 7</t>
  </si>
  <si>
    <t>Оказание услуг почтовой связи для нужд отделов Северо-Западного управления Ростехнадзора, расположенных по адресам: Республика Карелия, г. Петрозаводск, пр.А. Невского, д.69</t>
  </si>
  <si>
    <t>Оказание услуг почтовой связи для нужд отделов Северо-Западного управления Ростехнадзора, расположенных по адресам: г. Мурманск, пр. Кольский, д. 1</t>
  </si>
  <si>
    <t>Оказание услуг почтовой связи для нужд отделов Северо-Западного управления Ростехнадзора, расположенных по адресам: г. Архангельск, ул. Теснанова, дл. 16, к. 1; Архангельская область, г. Коряжма, ул. Дыбцина, д. 1; г. Котлас, ул. Невского, д. 14 к. Б; п. Яренск, ул. Энергетиков, д. 2;</t>
  </si>
  <si>
    <t>Оказание услуг почтовой связи для нужд отделов Северо-Западного управления Ростехнадзора, расположенных по адресам: г. г. Архангельск, ул.Теснанова, д.16 корп.1</t>
  </si>
  <si>
    <t>Оказание услуг телефонной местной связи для нужд Северо-Западного управления Ростехнадзора, расположенного по адресу: г. Архангельск, ул.Теснанова, д.16 корп.1; п. Березник, пер. Дорожный, д. 1; г. Котлас, ул. Невского, д. 14, к. Б; г. Северодвинск, ул. Бойчука, д. 3; г. Коряжма, ул. Дыбцина, д. 1; Архангельская область, г. Яренск, ул. Энергетиков, д. 2</t>
  </si>
  <si>
    <t>Оказание услуг по охране здания и предоставлдение коммунальных услуг для нужд Северо-Западного управления Ростехнадзора расположенного по адресу: Ленинградская область, г. Приозерск, ул. Калинина, д.51</t>
  </si>
  <si>
    <t>Оказание услуг по содержанию и ремонту помещения Северо-Западного управления Ростехнадзора расположенного по адресу: Псковская область, г. В. Луки, ул. Некрасова, д. 19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</si>
  <si>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Лодейное Поле, пр. Ленина, 98Б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</si>
  <si>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Волхов, Волховский 28</t>
  </si>
  <si>
    <t>Оказание услуг по предаставлению электроэнергии для нужд отделов Северо-Западного управления Ростехнадзора, расположенных по адресу: г. Санкт-Петербург, В.О. 10 линия, д. 51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</si>
  <si>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Кириши, ул. Нефтехимиков, д.21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</si>
  <si>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Тосно, ул. Боярова,д. 12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</si>
  <si>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Гатчина, ул. Соборная, д.2А</t>
  </si>
  <si>
    <t>Оказание услуг по предаставлению электроэнергии для нужд отделов Северо-Западного управления Ростехнадзора, расположенных по адресу: Ленинградская область, г. Кингисепп, ул. Театральная, д.12</t>
  </si>
  <si>
    <t xml:space="preserve">Оказание услуг по предаставлению электроэнергии для нужд отделов Северо-Западного управления Ростехнадзора, расположенных по адресу:г. Псков, ул. Народная, д.21А, г. Псков,ул.  Конная, д. 10 (гараж), Псковская область, В. Луки, ул. Некрасова, д. 19   </t>
  </si>
  <si>
    <t>Оказание услуг по предаставлению электроэнергии для нужд отделов Северо-Западного управления Ростехнадзора, расположенных по адресу: Новгородская область, г. Боровичи, Вышневолоцкого, д. 48</t>
  </si>
  <si>
    <t>Оказание услуг по предаставлению электроэнергии для нужд отделов Северо-Западного управления Ростехнадзора, расположенных по адресу: Новгородская область,г.  Старая русса,ул.  Александровская, д. 24</t>
  </si>
  <si>
    <t>Оказание услуг по предаставлению электроэнергии для нужд отделов Северо-Западного управления Ростехнадзора, расположенных по адресу: г. Вологда, ул. Ударников д.17; Вологодская область, г. Череповец, ул. Карла Либкнехта, д.19</t>
  </si>
  <si>
    <t>Оказание услуг по предаставлению электроэнергии для нужд отделов Северо-Западного управления Ростехнадзора, расположенных по адресу: г. Вологда, ул. Трактористов, д. 16а</t>
  </si>
  <si>
    <t>Оказание услуг по предаставлению электроэнергии для нужд отделов Северо-Западного управления Ростехнадзора, расположенных по адресу:Республика Карелия, г. Петрозаводск, пр.А. Невского, д.69</t>
  </si>
  <si>
    <t>Оказание услуг по предаставлению электроэнергии для нужд отделов Северо-Западного управления Ростехнадзора, расположенных по адресуРеспублика Карелия, г. Сегежа, ул. Спиридонова, д.259</t>
  </si>
  <si>
    <t>Оказание услуг по предаставлению электроэнергии для нужд отделов Северо-Западного управления Ростехнадзора, расположенных по адресу: Мурманская область, г. Кировск, Юбилейная д.13</t>
  </si>
  <si>
    <t>Оказание услуг по предаставлению электроэнергии для нужд отделов Северо-Западного управления Ростехнадзора, расположенных по адресу: Мурманская область, г. Кировск, ул. П. Зори, д.4</t>
  </si>
  <si>
    <t>Оказание услуг по предаставлению электроэнергии для нужд отделов Северо-Западного управления Ростехнадзора, расположенных по адресу: г. Архангельск, ул.Теснанова, д.16 корп.1</t>
  </si>
  <si>
    <t>Оказание услуг по предаставлению электроэнергии для нужд отделов Северо-Западного управления Ростехнадзора, расположенных по адресу: Архангельская область, г. Коряжма: ул. Сафьяна, 18(Бокс 8)</t>
  </si>
  <si>
    <t>Оказание услуг по предаставлению коммунальных услуг для нужд отделов Северо-Западного управления Ростехнадзора расположенных по адресу: г. Санкт-Петербург, В.О. 10 линия, д. 51</t>
  </si>
  <si>
    <t xml:space="preserve">Оказание услуг по предаставлению коммунальных услуг для нужд отделов Северо-Западного управления Ростехнадзора расположенных по адресу: г. Санкт-Петербург, ул. Моховая, д. 3; </t>
  </si>
  <si>
    <t>Оказание услуг по предаставлению коммунальных услуг для нужд отделов Северо-Западного управления Ростехнадзора расположенных по адресу: Ленинграсдкая область, Кировск,ул. Краснофлотская, д. 16</t>
  </si>
  <si>
    <t>Оказание услуг по предаставлению коммунальных услуг для нужд отделов Северо-Западного управления Ростехнадзора расположенных по адресу:Мурманская область, г. Кировск, ул. П. Зори, д.4</t>
  </si>
  <si>
    <t>Оказание услуг по предоставлению тепловой энергии в горячей воде для нужд Северо-Западного управления Ростехнадзора расположенного по адресу: г. Псков, ул. Народная, д.21-А</t>
  </si>
  <si>
    <t xml:space="preserve">Оказание услуг по предаставлению питьевой воды и сбора сточных вод для нужд Северо-Западного управления Ростехнадзора расположенного по адресу:г. Санкт-Петербург, ул. Моховая, д. 3; 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</si>
  <si>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Санкт-Петербург, В.О. 10 линия, д. 51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</si>
  <si>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адресу:Ленинградская область, г. Волхов, Волховский 28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</si>
  <si>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Псков, ул. Народная, д.21-А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</si>
  <si>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адресу:Новгородская область,г.  Старая русса,ул.  Александровская, д. 24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</si>
  <si>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Великий Новгород, ул. Псковская, д. 28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</si>
  <si>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адресу:Новгородская область, г. Боровичи, Вышневолоцкого, д. 48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</si>
  <si>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Вологда, ул. Трактористов, д. 16а; ул. Ударников, д. 17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</si>
  <si>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Вологда, ул. Трактористов, д. 16а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</si>
  <si>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адресу:Вологодская область, г. Череповец, ул. К. Либкнехта, д.11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</si>
  <si>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адресу:Республика Карелия, г. Петрозаводск, пр.А. Невского, д.69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</si>
  <si>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адресу:Мурманская область, г. Кировск, Юбилейная 13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</si>
  <si>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адресу:Архангельская область, г. Котлас, ул. Невского, д. 14, к. Б</t>
  </si>
  <si>
    <t>Оказание услуг по предаставлению питьевой воды и сбора сточных вод для нужд Северо-Западного управления Ростехнадзора расположенного по адресу:г. Архангельск, ул.Теснанова, д.16 корп.1</t>
  </si>
  <si>
    <t>П44201601721000077001000229</t>
  </si>
  <si>
    <t>П44201601721000077001000230</t>
  </si>
  <si>
    <t>П44201601721000077001000133</t>
  </si>
  <si>
    <t>П44201601721000077001000134</t>
  </si>
  <si>
    <t>П44201601721000077001000135</t>
  </si>
  <si>
    <t>П44201601721000077001000136</t>
  </si>
  <si>
    <t>П44201601721000077001000137</t>
  </si>
  <si>
    <t>П44201601721000077001000138</t>
  </si>
  <si>
    <t>П44201601721000077001000139</t>
  </si>
  <si>
    <t>П44201601721000077001000140</t>
  </si>
  <si>
    <t>П44201601721000077001000141</t>
  </si>
  <si>
    <t>П44201601721000077001000142</t>
  </si>
  <si>
    <t>П44201601721000077001000143</t>
  </si>
  <si>
    <t>П44201601721000077001000144</t>
  </si>
  <si>
    <t>П44201601721000077001000145</t>
  </si>
  <si>
    <t>П44201601721000077001000146</t>
  </si>
  <si>
    <t>П44201601721000077001000147</t>
  </si>
  <si>
    <t>П44201601721000077001000148</t>
  </si>
  <si>
    <t>П44201601721000077001000149</t>
  </si>
  <si>
    <t>П44201601721000077001000150</t>
  </si>
  <si>
    <t>П44201601721000077001000151</t>
  </si>
  <si>
    <t>П44201601721000077001000152</t>
  </si>
  <si>
    <t>П44201601721000077001000153</t>
  </si>
  <si>
    <t>П44201601721000077001000154</t>
  </si>
  <si>
    <t>П44201601721000077001000155</t>
  </si>
  <si>
    <t>П44201601721000077001000156</t>
  </si>
  <si>
    <t>П44201601721000077001000157</t>
  </si>
  <si>
    <t>П44201601721000077001000158</t>
  </si>
  <si>
    <t>П44201601721000077001000159</t>
  </si>
  <si>
    <t>П44201601721000077001000160</t>
  </si>
  <si>
    <t>П44201601721000077001000161</t>
  </si>
  <si>
    <t>П44201601721000077001000162</t>
  </si>
  <si>
    <t>П44201601721000077001000163</t>
  </si>
  <si>
    <t>П44201601721000077001000164</t>
  </si>
  <si>
    <t>П44201601721000077001000165</t>
  </si>
  <si>
    <t>П44201601721000077001000166</t>
  </si>
  <si>
    <t>П44201601721000077001000167</t>
  </si>
  <si>
    <t>П44201601721000077001000168</t>
  </si>
  <si>
    <t>П44201601721000077001000169</t>
  </si>
  <si>
    <t>П44201601721000077001000170</t>
  </si>
  <si>
    <t>П44201601721000077001000171</t>
  </si>
  <si>
    <t>П44201601721000077001000172</t>
  </si>
  <si>
    <t>П44201601721000077001000173</t>
  </si>
  <si>
    <t>П44201601721000077001000174</t>
  </si>
  <si>
    <t>П44201601721000077001000175</t>
  </si>
  <si>
    <t>П44201601721000077001000176</t>
  </si>
  <si>
    <t>П44201601721000077001000177</t>
  </si>
  <si>
    <t>П44201601721000077001000178</t>
  </si>
  <si>
    <t>П44201601721000077001000179</t>
  </si>
  <si>
    <t>П44201601721000077001000180</t>
  </si>
  <si>
    <t>П44201601721000077001000181</t>
  </si>
  <si>
    <t>П44201601721000077001000182</t>
  </si>
  <si>
    <t>П44201601721000077001000183</t>
  </si>
  <si>
    <t>П44201601721000077001000184</t>
  </si>
  <si>
    <t>П44201601721000077001000185</t>
  </si>
  <si>
    <t>П44201601721000077001000186</t>
  </si>
  <si>
    <t>П44201601721000077001000187</t>
  </si>
  <si>
    <t>П44201601721000077001000188</t>
  </si>
  <si>
    <t>П44201601721000077001000189</t>
  </si>
  <si>
    <t>П44201601721000077001000190</t>
  </si>
  <si>
    <t>П44201601721000077001000191</t>
  </si>
  <si>
    <t>П44201601721000077001000192</t>
  </si>
  <si>
    <t>П44201601721000077001000193</t>
  </si>
  <si>
    <t>П44201601721000077001000194</t>
  </si>
  <si>
    <t>П44201601721000077001000195</t>
  </si>
  <si>
    <t>П44201601721000077001000196</t>
  </si>
  <si>
    <t>П44201601721000077001000197</t>
  </si>
  <si>
    <t>П44201601721000077001000198</t>
  </si>
  <si>
    <t>П44201601721000077001000199</t>
  </si>
  <si>
    <t>П44201601721000077001000200</t>
  </si>
  <si>
    <t>П44201601721000077001000201</t>
  </si>
  <si>
    <t>П44201601721000077001000202</t>
  </si>
  <si>
    <t>П44201601721000077001000203</t>
  </si>
  <si>
    <t>П44201601721000077001000204</t>
  </si>
  <si>
    <t>П44201601721000077001000205</t>
  </si>
  <si>
    <t>П44201601721000077001000206</t>
  </si>
  <si>
    <t>П44201601721000077001000207</t>
  </si>
  <si>
    <t>П44201601721000077001000208</t>
  </si>
  <si>
    <t>П44201601721000077001000209</t>
  </si>
  <si>
    <t>П44201601721000077001000210</t>
  </si>
  <si>
    <t>П44201601721000077001000211</t>
  </si>
  <si>
    <t>П44201601721000077001000212</t>
  </si>
  <si>
    <t>П44201601721000077001000213</t>
  </si>
  <si>
    <t>П44201601721000077001000214</t>
  </si>
  <si>
    <t>П44201601721000077001000215</t>
  </si>
  <si>
    <t>П44201601721000077001000216</t>
  </si>
  <si>
    <t>П44201601721000077001000217</t>
  </si>
  <si>
    <t>П44201601721000077001000218</t>
  </si>
  <si>
    <t>П44201601721000077001000219</t>
  </si>
  <si>
    <t>П44201601721000077001000220</t>
  </si>
  <si>
    <t>П44201601721000077001000221</t>
  </si>
  <si>
    <t>П44201601721000077001000222</t>
  </si>
  <si>
    <t>П44201601721000077001000224</t>
  </si>
  <si>
    <t>П44201601721000077001000225</t>
  </si>
  <si>
    <t>П44201601721000077001000226</t>
  </si>
  <si>
    <t>П44201601721000077001000227</t>
  </si>
  <si>
    <t>П44201601721000077001000228</t>
  </si>
  <si>
    <t>П44201601721000077001000080</t>
  </si>
  <si>
    <t>П44201601721000077001000081</t>
  </si>
  <si>
    <t>П44201601721000077001000083</t>
  </si>
  <si>
    <t>П44201601721000077001000085</t>
  </si>
  <si>
    <t>П44201601721000077001000086</t>
  </si>
  <si>
    <t>П44201601721000077001000087</t>
  </si>
  <si>
    <t>П44201601721000077001000088</t>
  </si>
  <si>
    <t>П44201601721000077001000089</t>
  </si>
  <si>
    <t>П44201601721000077001000090</t>
  </si>
  <si>
    <t>П44201601721000077001000091</t>
  </si>
  <si>
    <t>П44201601721000077001000092</t>
  </si>
  <si>
    <t>П44201601721000077001000093</t>
  </si>
  <si>
    <t>П44201601721000077001000094</t>
  </si>
  <si>
    <t>П44201601721000077001000095</t>
  </si>
  <si>
    <t>П44201601721000077001000096</t>
  </si>
  <si>
    <t>П44201601721000077001000097</t>
  </si>
  <si>
    <t>П44201601721000077001000098</t>
  </si>
  <si>
    <t>П44201601721000077001000099</t>
  </si>
  <si>
    <t>П44201601721000077001000100</t>
  </si>
  <si>
    <t>П44201601721000077001000101</t>
  </si>
  <si>
    <t>П44201601721000077001000102</t>
  </si>
  <si>
    <t>П44201601721000077001000103</t>
  </si>
  <si>
    <t>П44201601721000077001000104</t>
  </si>
  <si>
    <t>П44201601721000077001000105</t>
  </si>
  <si>
    <t>П44201601721000077001000106</t>
  </si>
  <si>
    <t>П44201601721000077001000107</t>
  </si>
  <si>
    <t>П44201601721000077001000108</t>
  </si>
  <si>
    <t>П44201601721000077001000109</t>
  </si>
  <si>
    <t>П44201601721000077001000110</t>
  </si>
  <si>
    <t>П44201601721000077001000111</t>
  </si>
  <si>
    <t>П44201601721000077001000112</t>
  </si>
  <si>
    <t>П44201601721000077001000113</t>
  </si>
  <si>
    <t>П44201601721000077001000114</t>
  </si>
  <si>
    <t>П44201601721000077001000115</t>
  </si>
  <si>
    <t>П44201601721000077001000116</t>
  </si>
  <si>
    <t>П44201601721000077001000117</t>
  </si>
  <si>
    <t>П44201601721000077001000118</t>
  </si>
  <si>
    <t>П44201601721000077001000119</t>
  </si>
  <si>
    <t>П44201601721000077001000120</t>
  </si>
  <si>
    <t>П44201601721000077001000121</t>
  </si>
  <si>
    <t>П44201601721000077001000123</t>
  </si>
  <si>
    <t>П44201601721000077001000124</t>
  </si>
  <si>
    <t>П44201601721000077001000125</t>
  </si>
  <si>
    <t>П44201601721000077001000126</t>
  </si>
  <si>
    <t>П44201601721000077001000127</t>
  </si>
  <si>
    <t>П44201601721000077001000128</t>
  </si>
  <si>
    <t>П44201601721000077001000129</t>
  </si>
  <si>
    <t>П44201601721000077001000130</t>
  </si>
  <si>
    <t>П44201601721000077001000131</t>
  </si>
  <si>
    <t>П44201601721000077001000132</t>
  </si>
  <si>
    <t>П44201601721000077001000231</t>
  </si>
  <si>
    <t>01.01.2016 - 31.12.2020</t>
  </si>
  <si>
    <t>П44201601721000077001000232</t>
  </si>
  <si>
    <t>Номер контракта</t>
  </si>
  <si>
    <t>Оказание услуг по экстренному направлению наряда полиции для нужд Северо-Западного управления Ростехнадзора, расположенных по адресам: г. Архангельск, ул.Теснанова, д.16 корп.1</t>
  </si>
  <si>
    <t xml:space="preserve">Оказание услуг по сервисному сопровождению системы электронного документооборота  для нужд Северо-Западного управления Ростехнадзора расположенного по адресу: г. Санкт-Петербург, ул. Моховая, д. 3 </t>
  </si>
  <si>
    <t>Оказание услуг по централизованной охране для нужд Северо-Западного управления Ростехнадзора расположенного по адресу: г. Санкт-Петербург, ул. Моховая, д. 3</t>
  </si>
  <si>
    <t>Оказание услуг по охране имущества Северо-Западного управления Ростехнадзора, расположенного по адресу: Ленинградская область, г. Выборг, ул. Данилова, д.19</t>
  </si>
  <si>
    <t>Оказание услуг по охране имущества Северо-Западного управления Ростехнадзора, расположенного по адресу: Ленинградская область, г. Тихвин, пл. Свободы, д.8</t>
  </si>
  <si>
    <t>Оказание услуг по охране имущества Северо-Западного управления Ростехнадзора, расположенного по адресу: Ленинградская область, г. Лодейное Поле, пр. Ленина, 98Б</t>
  </si>
  <si>
    <t>Оказание услуг по охране здания Северо-Западного управления Ростехнадзора, расположенного по адресу: Вологодская область, г. Череповец, ул. К. Либкнехта, д.11</t>
  </si>
  <si>
    <t>Оказание услуг по подаче тепловой энергии  в здание Северо-Западного управления Ростехнадзора, расположенного по адресу: г. Вологда, ул. Ударников, д.17</t>
  </si>
  <si>
    <t>Оказание услуг почтовой связи для нужд Северо-Западного управления Ростехнадзора расположенного по адресу: г. Вологда, ул. Ударников, д.17; Вологодская область, г. Череповец, ул. К. Либкнехта, д.11</t>
  </si>
  <si>
    <t>Оказание услуг прямой связи  для нужд отделов Северо-Западного управления Ростехнадзора, расположенных по адресу: г. Санкт-Петербург, ул. Моховая, д. 3</t>
  </si>
  <si>
    <t>Оказание услуг связи  для нужд отделов Северо-Западного управления Ростехнадзора, расположенных по адресам: Ленинградская область,г. Тосно, ул. Боярова, д. 12; г. Кировск, ул. Краснофлотская, д. 16; г. Волхов, пр. Волховский, д. 28; г. Лод. Поле, пр. Ленина, д. 98, к. Б; г. Пикалево, ул. Спортивная, д. 2; г. Тихвин, пл. Свободы, д. 8; г. Кириши, ул. Нефтехимиков, д. 21; г. Гатчина, ул. Соборная, д. 2; г. Луга, пр. Комсомольский, д. 16; г. Кингисепп, ул. Театральная, д.12; г. Выборг, ул. Данилова, д.19; г. Приозерк, ул. Кирова, д.22</t>
  </si>
  <si>
    <t>Оказание услуг связи  для нужд отделов Северо-Западного управления Ростехнадзора, расположенных по адресу: г. Санкт-Петербург, ул. Моховая, д. 3</t>
  </si>
  <si>
    <t>Оказание услуг связи  для нужд отделов Северо-Западного управления Ростехнадзора, расположенных по адресу: г. Санкт-Петербург, В.О. 10 линия, д. 51</t>
  </si>
  <si>
    <t>Оказание услуг по приемке, обработке, пересылке внутренних почтовых отправлений, продаже знаков почтовой оплаты для нужд Северо-Западного управления Ростехнадзора, по адресу: Ленинградская область, г. Тосно, ул. Боярова, д. 12</t>
  </si>
  <si>
    <t>Оказание услуг курьерской почтовой связи для нужд отделов Северо-Западного управления Ростехнадзора, расположенных по адресу: г. Санкт-Петербург, ул. Моховая, д. 3</t>
  </si>
  <si>
    <t>Оказание услуг связи по передаче данных между техническими средствами охраны для нужд Северо-Западного управления Ростехнадзора, по адресам: Ленинградская область, г. Тихвин, ул. Свободы, д. 8; г. Луга, пр. Комсомольский, д. 16; г. Кингисепп, ул. Театральная, д. 12; г. Гатчина, ул. Соборная, д. 2; г. Выборг, ул. Данилова, д. 19; г. Лод. Поле, пр. Ленина, д. 98, к. А</t>
  </si>
  <si>
    <t>Оказание услуг специальной связи по приему, обработке, хранению, доставке и вручению для нужд Северо-Западного управления Ростехнадзора, по адресу: г. Санкт-Петербург, ул. Моховая, д. 3</t>
  </si>
  <si>
    <t>Оказание услуг сети интернет  для нужд отделов Северо-Западного управления Ростехнадзора, расположенных по адресу: Республика Коми, г. Ухта, ул. Оплеснина, д. 14</t>
  </si>
  <si>
    <t>Оказание услуг связи  для нужд отделов Северо-Западного управления Ростехнадзора, расположенных по адресу: Псковская область, г. В. Луки, ул. Некрасова, д. 19</t>
  </si>
  <si>
    <t>Оказание услуг по приемке, обработке, пересылке внутренних почтовых отправлений, продаже знаков почтовой оплаты для нужд Северо-Западного управления Ростехнадзора, по адресу: г. Псков, ул. Народная, д.21-А</t>
  </si>
  <si>
    <t>Оказание услуг связи  для нужд отделов Северо-Западного управления Ростехнадзора, расположенных по адресу: г. Псков, ул. Народная, д.21-А</t>
  </si>
  <si>
    <t>Оказание услуг по приемке, обработке, пересылке внутренних почтовых отправлений, продаже знаков почтовой оплаты для нужд Северо-Западного управления Ростехнадзора, по адресу: г. Великий Новгород, ул. Германа, д. 25</t>
  </si>
  <si>
    <t>Оказание услуг специальной связи по приему, обработке, хранению, доставке и вручению для нужд Северо-Западного управления Ростехнадзора, по адресу: г. Вологда, ул. Ударников, д.17</t>
  </si>
  <si>
    <t>Оказание услуг связи  для нужд отделов Северо-Западного управления Ростехнадзора, расположенных по адресам: г. Мурманск, пр. Кольский, д. 1, Полярные Зори, д.4; Мурманская область, г. Кировск, Юбилейная 13</t>
  </si>
  <si>
    <t>Оказание услуг федеральной фельдъегерьской связи для нужд Северо-Западного управления Ростехнадзора, по адресу: Республика Карелия, г. Петрозаводск, пр.А. Невского, д.69</t>
  </si>
  <si>
    <t>П44201601721000077001000236</t>
  </si>
  <si>
    <t>П44201601721000077001000237</t>
  </si>
  <si>
    <t>Сокол, Тотьма;Череповец;В.Устюг;Харовск</t>
  </si>
  <si>
    <t>Оказание услуг междугородней телефонной связи  для нужд отделов Северо-Западного управления Ростехнадзора, расположенных по адресу: г. Санкт-Петербург, ул. Моховая, д. 3</t>
  </si>
  <si>
    <t>5.3.1-005/15-4412</t>
  </si>
  <si>
    <t>11-53/2016</t>
  </si>
  <si>
    <t>общий лимит на 12.01.2016</t>
  </si>
  <si>
    <t>максимальная сумма прямых</t>
  </si>
  <si>
    <t>ПАО "Мегафон"</t>
  </si>
  <si>
    <t>П44201601721000077001000233</t>
  </si>
  <si>
    <t>П44201601721000077001000234</t>
  </si>
  <si>
    <t>П44201601721000077001000235</t>
  </si>
  <si>
    <t xml:space="preserve">Оказание услуг по техническому обслуживанию сети внутренней связи на базе мини-АТС ipLGK-100, смонтированной на объекте Заказчика по адресу: г. Архангельск, ул. Теснанова, д. 16
</t>
  </si>
  <si>
    <t>ООО "Джител"</t>
  </si>
  <si>
    <t xml:space="preserve">Оказание услуг по организации VPN канала для нужд отделов Северо-Западного управления Федеральной службы по экологическому, технологическому и атомному надзору, расположенных в г. Мурманске
</t>
  </si>
  <si>
    <t>г. Мурманск, пр. Кольский, д. 1; ул. Полярные Зори</t>
  </si>
  <si>
    <t>ООО "Мурманские электрические сети"</t>
  </si>
  <si>
    <t xml:space="preserve">Оказание услуг по организации VPN канала для нужд отделов Северо-Западного управления Федеральной службы по экологическому, технологическому и атомному надзору, расположенных по адресам: Санкт-Петербург, ул. Моховая, д. 3; Санкт-Петербург, В.О., 10-я линия, д. 51
</t>
  </si>
  <si>
    <t>Санкт-Петербург, ул. Моховая, д. 3; Санкт-Петербург, В.О., 10-я линия, д. 51</t>
  </si>
  <si>
    <t>61.10.30.000</t>
  </si>
  <si>
    <t>ООО "Лайт Порт"</t>
  </si>
  <si>
    <t>68.20.12.000</t>
  </si>
  <si>
    <t>35.14.10.000</t>
  </si>
  <si>
    <t>36.00.20.000</t>
  </si>
  <si>
    <t>35.30.11.000</t>
  </si>
  <si>
    <t>81.21.10.000</t>
  </si>
  <si>
    <t>80.10.12.000</t>
  </si>
  <si>
    <t>58.14.10.000</t>
  </si>
  <si>
    <t>28.23.13.190</t>
  </si>
  <si>
    <t>38.21.21.000</t>
  </si>
  <si>
    <t>61.10.30.190</t>
  </si>
  <si>
    <t>61.10.11.110</t>
  </si>
  <si>
    <t>81.22.12.000</t>
  </si>
  <si>
    <t>62.02.20.120</t>
  </si>
  <si>
    <t>45.20.11.000</t>
  </si>
  <si>
    <t>П44201601721000077001000238</t>
  </si>
  <si>
    <t>П44201601721000077001000240</t>
  </si>
  <si>
    <t>П44201601721000077001000239</t>
  </si>
  <si>
    <t>П44201601721000077001000241</t>
  </si>
  <si>
    <t xml:space="preserve">г. Псков, ул. Народная, д. 21 а
г. Великие Луки ул. Некрасова, д. 19 </t>
  </si>
  <si>
    <t>01.01.2016 - 31.03.2016</t>
  </si>
  <si>
    <t>01.04.2016 - 30.06.2016</t>
  </si>
  <si>
    <t>01.01.2016 - 31.01.2016</t>
  </si>
  <si>
    <t>01.09.2016 - 30.09.2016</t>
  </si>
  <si>
    <t>01.10.2016 - 31.12.2016</t>
  </si>
  <si>
    <t>11.01.2016 - 31.01.2016</t>
  </si>
  <si>
    <t>2-А/16</t>
  </si>
  <si>
    <t>16/16</t>
  </si>
  <si>
    <t>2-М/16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</si>
  <si>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надзору, расположенных на территории Ленинградской области</t>
  </si>
  <si>
    <t>2016/1</t>
  </si>
  <si>
    <t>П44201601721000077001000242</t>
  </si>
  <si>
    <t>81.29.10.000</t>
  </si>
  <si>
    <t>53.20.11.122</t>
  </si>
  <si>
    <t>53.20.11.110</t>
  </si>
  <si>
    <t>53.10.13.110</t>
  </si>
  <si>
    <t>60.10.10.000</t>
  </si>
  <si>
    <t>81.10.10.000</t>
  </si>
  <si>
    <t>33.12.16.000</t>
  </si>
  <si>
    <t>43.21.00.000</t>
  </si>
  <si>
    <t>71.20.10.000</t>
  </si>
  <si>
    <t>43.22.00.00</t>
  </si>
  <si>
    <t>ФГУП "Охрана" МВД России по г. СПб иЛО</t>
  </si>
  <si>
    <t>Оказание услуг по техническому обслуживанию и поддержанию работоспособности технических средств охраны в здании Северо-Западного управления Федеральной службы по экологическому, технологическому и атомному надзору, расположенном по адресу: Санкт-Петербург, ул. Моховая, д. 3</t>
  </si>
  <si>
    <t>Аренда нежилого помещения для нужд Северо-Западного управления Ростехнадзора расположенного по адресу: Вологодская область, г. Тотьма, ул. Ленина, д. 92</t>
  </si>
  <si>
    <t>Вологодская область, г. Тотьма, ул. Ленина, д. 92</t>
  </si>
  <si>
    <t>ПАО "Росгосстрах"</t>
  </si>
  <si>
    <t>П44201601721000077001000243</t>
  </si>
  <si>
    <t>П44201601721000077001000244</t>
  </si>
  <si>
    <t>Расход</t>
  </si>
  <si>
    <t>Лимит</t>
  </si>
  <si>
    <t>Заключено</t>
  </si>
  <si>
    <t>В работе</t>
  </si>
  <si>
    <t>Планируется</t>
  </si>
  <si>
    <t>Разница</t>
  </si>
  <si>
    <t>ВСЕГО</t>
  </si>
  <si>
    <t>почта</t>
  </si>
  <si>
    <t>фельд.связь</t>
  </si>
  <si>
    <t>спецсвязь</t>
  </si>
  <si>
    <t>непрогр.часть</t>
  </si>
  <si>
    <t>ИКТ</t>
  </si>
  <si>
    <t>ТО</t>
  </si>
  <si>
    <t>Уборка и Обслуживание</t>
  </si>
  <si>
    <t>Секретка</t>
  </si>
  <si>
    <t>Защита Инф.</t>
  </si>
  <si>
    <t>охрана</t>
  </si>
  <si>
    <t>МТО</t>
  </si>
  <si>
    <t>ДО</t>
  </si>
  <si>
    <t>Ком.расх.</t>
  </si>
  <si>
    <t>мебель</t>
  </si>
  <si>
    <t>канцелярия,бумага</t>
  </si>
  <si>
    <t>мч фельд и спец связи</t>
  </si>
  <si>
    <t>а/м</t>
  </si>
  <si>
    <t>Материально техническое обеспечение</t>
  </si>
  <si>
    <t>документооборот</t>
  </si>
  <si>
    <t>информационно коммуникационное оборудование</t>
  </si>
  <si>
    <t>командировки</t>
  </si>
  <si>
    <t>Сумма</t>
  </si>
  <si>
    <t>П44201601721000077001000245</t>
  </si>
  <si>
    <t xml:space="preserve">Аренда нежилого помещения для нужд Северо-Западного управления Ростехнадзора расположенного по адресу: Архангельская область, с. Яренск, ул. Энергетиков, д. 2 </t>
  </si>
  <si>
    <t xml:space="preserve">Архангельская область, с. Яренск, ул. Энергетиков, д. 2 </t>
  </si>
  <si>
    <t>24-11/140-15</t>
  </si>
  <si>
    <t>ПАО "МРСК Северо-Запада" "Архэнерго"</t>
  </si>
  <si>
    <t>01/01/16</t>
  </si>
  <si>
    <t>0101/16</t>
  </si>
  <si>
    <t>40-3.1-08/2639-547</t>
  </si>
  <si>
    <t>Стадия</t>
  </si>
  <si>
    <t>заключен</t>
  </si>
  <si>
    <t>ОК 246/15</t>
  </si>
  <si>
    <t>94/58</t>
  </si>
  <si>
    <t>01.01.2016-31.10.2016</t>
  </si>
  <si>
    <t>ООО ОА "Ратибор"</t>
  </si>
  <si>
    <t>Исполнитель осуществляет группы быстрого реагирования, при поступлении  сигнала "Треваога", при срабатывании тревожной сигнализации установленной на объекте Заказчика, расположенного по адресу: г. В. Новгород, ул. Псковская, д. 28</t>
  </si>
  <si>
    <t>01.01.2016-31.12.2016</t>
  </si>
  <si>
    <t>ИП Боярский</t>
  </si>
  <si>
    <t>Временное владение и пользование объекта недвижимого имущества - нежилое помещение;Компенсация затрат за коммунальные услуги (тепло-водо-электроснабжение)</t>
  </si>
  <si>
    <t>ИП Нехаева</t>
  </si>
  <si>
    <t>ООО "Экстраклин"</t>
  </si>
  <si>
    <t>17/16</t>
  </si>
  <si>
    <t>689/48</t>
  </si>
  <si>
    <t>0179</t>
  </si>
  <si>
    <t>П44201601721000077001000247</t>
  </si>
  <si>
    <t>15.02.2016-29.02.2016</t>
  </si>
  <si>
    <t>Оказание услуг по организации и проведению совещания для нужд Северо-Западного управления Федеральной службы по экологическому, технологическому и атомному надзору</t>
  </si>
  <si>
    <t>82.30.10.000</t>
  </si>
  <si>
    <t>г. Спб,ул. Моховая, д. 3</t>
  </si>
  <si>
    <t>Федеральное государственное бюджетное образовательное учреждение высшего профессионального образования «Национальный минерально-сырьевой университет «Горный»</t>
  </si>
  <si>
    <t>18.02.2016-31.03.2016</t>
  </si>
  <si>
    <t>Поставка бумажных пакетов для нужд отделов Северо-Западного управления Федеральной службы по экологическому, технологическому и атомному надзору</t>
  </si>
  <si>
    <t>Посавка блокнотов для нужд отделов Северо-Западного управления Федеральной службы по экологическому, технологическому и атомному надзору</t>
  </si>
  <si>
    <t>Поставить товар по условиям Государственного контракта</t>
  </si>
  <si>
    <t>17.23.13.191</t>
  </si>
  <si>
    <t>17.21.12.000</t>
  </si>
  <si>
    <t>ООО "ПетроТан"</t>
  </si>
  <si>
    <t>П44201601721000077001000248</t>
  </si>
  <si>
    <t>П44201601721000077001000249</t>
  </si>
  <si>
    <t>27.01.2016</t>
  </si>
  <si>
    <t>11.01.2016</t>
  </si>
  <si>
    <t>18/16</t>
  </si>
  <si>
    <t>04.02.2016</t>
  </si>
  <si>
    <t>04.02.2016-31.12.2016</t>
  </si>
  <si>
    <t>ООО "Империя"</t>
  </si>
  <si>
    <t>ООО "Авантаж"</t>
  </si>
  <si>
    <t>ИП Кушков Алексей Геннадьевич</t>
  </si>
  <si>
    <t>01.01.2016-31.01.2016</t>
  </si>
  <si>
    <t>ООО КСС"</t>
  </si>
  <si>
    <t>ООО "Азарт"</t>
  </si>
  <si>
    <t>примечание</t>
  </si>
  <si>
    <t>ООО "Сител"</t>
  </si>
  <si>
    <t>ООО "Регионтехсервис"</t>
  </si>
  <si>
    <t>ООО "Сфера безопасности"</t>
  </si>
  <si>
    <t>ООО "Держава"</t>
  </si>
  <si>
    <t>19/16</t>
  </si>
  <si>
    <t>осталось на прямые</t>
  </si>
  <si>
    <t>5-К/16</t>
  </si>
  <si>
    <t>16.02.2016</t>
  </si>
  <si>
    <t>16.02.2016-31.12.2016</t>
  </si>
  <si>
    <t>5/05</t>
  </si>
  <si>
    <t>ООО  ЧОП "Северный Форт"</t>
  </si>
  <si>
    <t>15.02.2016</t>
  </si>
  <si>
    <t>15.02.2016-31.12.2016</t>
  </si>
  <si>
    <t>08/09</t>
  </si>
  <si>
    <t>7/08</t>
  </si>
  <si>
    <t>ООО  ЧОП "Охрана - Регион 35"</t>
  </si>
  <si>
    <t>ООО ЧОП "Группа Беркут-В"</t>
  </si>
  <si>
    <t>10/30</t>
  </si>
  <si>
    <t>1/12</t>
  </si>
  <si>
    <t>4/10</t>
  </si>
  <si>
    <t>10.02.2016</t>
  </si>
  <si>
    <t>10.02.2016-31.12.2016</t>
  </si>
  <si>
    <t>2/13</t>
  </si>
  <si>
    <t>3/14</t>
  </si>
  <si>
    <t>ООО "Ситилинк"</t>
  </si>
  <si>
    <t>9/11</t>
  </si>
  <si>
    <t>11/31</t>
  </si>
  <si>
    <t>20/16</t>
  </si>
  <si>
    <t>ООО "Эксперт Консалт"</t>
  </si>
  <si>
    <t>29.02.2016-31.03.2016</t>
  </si>
  <si>
    <t>П44201601721000077001000250</t>
  </si>
  <si>
    <t>17.23.13.193</t>
  </si>
  <si>
    <t>02.03.2016-31.03.2016</t>
  </si>
  <si>
    <t>ООО "Офисная техника Джетком"</t>
  </si>
  <si>
    <t>Поставка лицензионного программного продукта с неисключительными правами для нужд отделов Северо-Западного управления Федеральной службы по экологическому, технологическому и атомному надзору</t>
  </si>
  <si>
    <t>Поставка расходных материалов для брошуровальной машины для нужд отделов Северо-Западного управления Федеральной службы по экологическому, технологическому и атомному надзору</t>
  </si>
  <si>
    <t>П44201601721000077001000251</t>
  </si>
  <si>
    <t>21/16</t>
  </si>
  <si>
    <t>Поставка канцелярских товаров для нужд отделов Северо-Западного управления Федеральной службы по экологическому, технологическому и атомному надзору, расположенных по адресу: г. Санкт-Петербург, ул. Моховая, д. 3</t>
  </si>
  <si>
    <t>Поставка бумаги для нужд отделов Северо-Западного управления Федеральной службы по экологическому, технологическому и атомному надзору</t>
  </si>
  <si>
    <t>17.23.14.110</t>
  </si>
  <si>
    <t>П44201601721000077001000252</t>
  </si>
  <si>
    <t>П44201601721000077001000253</t>
  </si>
  <si>
    <t>17.23.13.199</t>
  </si>
  <si>
    <t>МУП "Водоканал" "Город Архангельск"</t>
  </si>
  <si>
    <t>09.03.2016-30.04.2016</t>
  </si>
  <si>
    <t>ИП Быстряков</t>
  </si>
  <si>
    <t>22/16</t>
  </si>
  <si>
    <t>Профессиональное восстановление и рециклинг картриджей для нужд отделов Северо-Западного управления Федеральной службы по экологическому, технологическому и атомному надзору</t>
  </si>
  <si>
    <t>П44201601721000077001000254</t>
  </si>
  <si>
    <t>ООО "КСС"</t>
  </si>
  <si>
    <t>20.02.2016</t>
  </si>
  <si>
    <t>20.02.2016-31.12.2016</t>
  </si>
  <si>
    <t>18/85</t>
  </si>
  <si>
    <t>22/70</t>
  </si>
  <si>
    <t>20/75</t>
  </si>
  <si>
    <t>17/87</t>
  </si>
  <si>
    <t>16/90</t>
  </si>
  <si>
    <t>19/77</t>
  </si>
  <si>
    <t>21/71</t>
  </si>
  <si>
    <t>Выполнение работ по ремонту блока питания мини-АТС для нужд отделов Северо-Западного управления Федеральной службы по экологическому, технологическому и атомному надзору</t>
  </si>
  <si>
    <t>95.11.10.000</t>
  </si>
  <si>
    <t>10-А/16</t>
  </si>
  <si>
    <t>Новгородская область, г. Боровичи, ул. Вышневолоцкая, д. 48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</si>
  <si>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 расположенных по адресу: Новгородская область, г. Боровичи, ул. Вышневолоцкая, д. 48</t>
  </si>
  <si>
    <t>Оказание услуг по обеспечению доступа в сеть «Интернет» для нужд отделов Северо-Западного управления Федеральной службы по экологическому, технологическому и атомному надзору расположенных по адресу: Новгородская область, г. Валдай, пр. Советский, д. 2</t>
  </si>
  <si>
    <t>Новгородская область, г. Валдай, ул. пр. Советский, д. 2</t>
  </si>
  <si>
    <t>ИП Злобин Николай Сергеевич</t>
  </si>
  <si>
    <t>5-н/16</t>
  </si>
  <si>
    <t>6-н/16</t>
  </si>
  <si>
    <t>11-А/16</t>
  </si>
  <si>
    <t>П44201601721000077001000255</t>
  </si>
  <si>
    <t>П44201601721000077001000256</t>
  </si>
  <si>
    <t>П44201601721000077001000257</t>
  </si>
  <si>
    <t>22.29.29.000</t>
  </si>
  <si>
    <t>П44201601721000077001000258</t>
  </si>
  <si>
    <t>09.03.2016-31.03.2016</t>
  </si>
  <si>
    <t>0608/2016 В</t>
  </si>
  <si>
    <t>ООО "Смит"</t>
  </si>
  <si>
    <t>Оказание услуг по доставке корреспонденции для нужд отделов Северо-Западного управления Ростехнадзора, расположенных по адресу: г. Вологда, ул. Ударников, д. 17</t>
  </si>
  <si>
    <t>П44201601721000077001000259</t>
  </si>
  <si>
    <t>П44201601721000077001000260</t>
  </si>
  <si>
    <t>23/16</t>
  </si>
  <si>
    <t>15-В/16</t>
  </si>
  <si>
    <t>16-В/16</t>
  </si>
  <si>
    <t>П44201601721000077001000261</t>
  </si>
  <si>
    <t>П44201601721000077001000262</t>
  </si>
  <si>
    <t>П44201601721000077001000263</t>
  </si>
  <si>
    <t>01.02.2016-20.02.2016</t>
  </si>
  <si>
    <t>г. В. Новгород, ул. Германа, д. 25</t>
  </si>
  <si>
    <t xml:space="preserve">г. Псков, ул. Народная, д. 21 а
</t>
  </si>
  <si>
    <t>Оказание услуг по уборке помещений для нужд отделов Северо-Западного управления Ростехнадзора, расположенных по адресу: г. Архангельск, ул. Теснанова, д. 16, к. 1</t>
  </si>
  <si>
    <t>ООО "АСЭП плюс"</t>
  </si>
  <si>
    <t>Поставка расходных материалов для оргтехники для нужд отделов Северо-Западного управления Федеральной службы по экологическому, технологическому и атомному надзору расположенных по адресу: г. Санкт-Петербург, ул. Моховая, д. 3</t>
  </si>
  <si>
    <t xml:space="preserve"> г. Санкт-Петербург, ул. Моховая, д. 3</t>
  </si>
  <si>
    <t>Поставка расходных материалов для оргтехники для нужд отделов Северо-Западного управления Федеральной службы по экологическому, технологическому и атомному надзору расположенных по адресу: г. Архангельск, ул. Теснанова, д. 16</t>
  </si>
  <si>
    <t>Поставка расходных материалов для оргтехники для нужд отделов Северо-Западного управления Федеральной службы по экологическому, технологическому и атомному надзору расположенных по адресу: г. Вологда, ул. Ударников,д. 17</t>
  </si>
  <si>
    <t>г. Вологда, ул. Ударников,д. 17</t>
  </si>
  <si>
    <t>Поставка канцелярских товаров для нужд отделов Северо-Западного управления Федеральной службы по экологическому, технологическому и атомному надзору, расположенных по адресу: г. Вологда, ул. Ударников, д. 17</t>
  </si>
  <si>
    <t>П44201601721000077001000264</t>
  </si>
  <si>
    <t>П44201601721000077001000265</t>
  </si>
  <si>
    <t>П44201601721000077001000266</t>
  </si>
  <si>
    <t>0870</t>
  </si>
  <si>
    <t>Т-202-О</t>
  </si>
  <si>
    <t>1-08088</t>
  </si>
  <si>
    <t>03-16/0109</t>
  </si>
  <si>
    <t>Поставка канцелярских товаров для нужд отделов Северо-Западного управления Федеральной службы по экологическому, технологическому и атомному надзору, расположенных по адресу: г. Архангельск, ул. Теснанова, д. 16, к. 1</t>
  </si>
  <si>
    <t>П44201601721000077001000267</t>
  </si>
  <si>
    <t>28.23.25.000</t>
  </si>
  <si>
    <t>П44201601721000077001000268</t>
  </si>
  <si>
    <t>П44201601721000077001000269</t>
  </si>
  <si>
    <t>П44201601721000077001000270</t>
  </si>
  <si>
    <t>нет оригинала</t>
  </si>
  <si>
    <t>01.03.2016-31.12.2016</t>
  </si>
  <si>
    <t>есть оригинал</t>
  </si>
  <si>
    <t>01-4467</t>
  </si>
  <si>
    <t>15/91</t>
  </si>
  <si>
    <t>Оказание услуг по предоставлению доступа в сеть "Интернет" для нужд отделов Северо-Западного управления Ростехнадзора, расположенных по адресу: г. Котлас, ул. Невского, д. 14</t>
  </si>
  <si>
    <t>132/231</t>
  </si>
  <si>
    <t>01.01.2016-09.02.2016</t>
  </si>
  <si>
    <t>141/228</t>
  </si>
  <si>
    <t>Оказание услуг по предоставлению доступа в сеть "Интернет" для нужд отделов Северо-Западного управления Ростехнадзора, расположенных по адресу: г. Северодвинск, ул. Бойчука, д. 3</t>
  </si>
  <si>
    <t>131/232</t>
  </si>
  <si>
    <t>Оказание услуг по предоставлению доступа в сеть "Интернет" для нужд отделов Северо-Западного управления Ростехнадзора, расположенных по адресу: г. Коряжма, ул. Дыбцина, д. 1</t>
  </si>
  <si>
    <t>Оказание услуг по предоставлению доступа в сеть "Интернет" для нужд отделов Северо-Западного управления Ростехнадзора, расположенных по адресу: Архангельская область, п. Березник, пер. Дорожный,1 корп Б</t>
  </si>
  <si>
    <t>Архангельская область, п. Березник, пер. Дорожный,1 корп Б</t>
  </si>
  <si>
    <t>690-д/15</t>
  </si>
  <si>
    <t>330/16/В</t>
  </si>
  <si>
    <t>смп не менее</t>
  </si>
  <si>
    <t>на данный момент по смп по заключенный</t>
  </si>
  <si>
    <t>была сумма 33000,00руб</t>
  </si>
  <si>
    <t>01.12.2015-30.10.2016</t>
  </si>
  <si>
    <t>14/103</t>
  </si>
  <si>
    <t>ООО "Автовэй-Питер"</t>
  </si>
  <si>
    <t>Оказание услуг по уборке помещений для нужд отделов Северо-Западного управления Ростехнадзора, расположенных на территории Псковской области</t>
  </si>
  <si>
    <t>Оказание услуг по уборке помещений для нужд отделов Северо-Западного управления Ростехнадзора, расположенных на территории Новгородской области</t>
  </si>
  <si>
    <t>Изготовление дверных табличек для нужд отделов Северо-Западного управления Федеральной службы по экологическому, технологическому и атомному надзору расположенных по адресу: Архангельск, ул. Теснанова, д. 16, к. 1</t>
  </si>
  <si>
    <t>МУП г. Коряжмы Архангельской области "Полигон"</t>
  </si>
  <si>
    <t>Оказание услуг по вывозу и размещению отходов н аполигоне ТБО и ПО г. Коряжмы для нужд отделов Северо-Западного управления Федеральной службы по экологическому, технологическому и атомному надзору, расположенных по адресу: г. Коряжма, ул. Дыбцина , д. 1</t>
  </si>
  <si>
    <t>331/16/Т</t>
  </si>
  <si>
    <t>4-Н/16</t>
  </si>
  <si>
    <t>АО "Институт Новгород инжпроект"</t>
  </si>
  <si>
    <t>Аренда нежелых помещений для нужд Северо-Западного управленияФедеральной службы по экологическому, технологическому и атомному надзору, расположенного по адресу: г. В. Новгород, ул. Германа, д. 25</t>
  </si>
  <si>
    <t>01.12.2015-31.10.2016</t>
  </si>
  <si>
    <t>01/01/16-АД</t>
  </si>
  <si>
    <t>ООО "ПО "Лидер"</t>
  </si>
  <si>
    <t>Поставка расходных материалов для оргтехники для нужд отделов Северо-Западного управления Федеральной службы по экологическому, технологическому и атомному надзору расположенных по адресу: г. Петрозаводск, пр. А. Невского, д. 69</t>
  </si>
  <si>
    <t>Выполнение работ по полному восстановлению ресурса печати картриджей для нужд отделов Северо-Западного управления Федеральной службы по экологическому, технологическому и атомному надзору расположенных в г. Архангельске</t>
  </si>
  <si>
    <t>Выполнение работ по полному восстановлению ресурса печати картриджей для нужд отделов Северо-Западного управления Федеральной службы по экологическому, технологическому и атомному надзору расположенных в г. Петрозаводске</t>
  </si>
  <si>
    <t>Выполнение работ по полному восстановлению ресурса печати картриджей для нужд отделов Северо-Западного управления Федеральной службы по экологическому, технологическому и атомному надзору расположенных в г. Вологда</t>
  </si>
  <si>
    <t>П44201601721000077001000272</t>
  </si>
  <si>
    <t>П44201601721000077001000271</t>
  </si>
  <si>
    <t>П44201601721000077001000273</t>
  </si>
  <si>
    <t>П44201601721000077001000274</t>
  </si>
  <si>
    <t>П44201601721000077001000275</t>
  </si>
  <si>
    <t>г. Коряжма, ул. Им. М.Х. Сафьяна, д. 18 (б.№ 8)</t>
  </si>
  <si>
    <t>МУП г. Коряжмы Архангельской области Производственное управление жилищно-коммунального хозяйства"</t>
  </si>
  <si>
    <t>Аренда нежелых помещений для нужд Северо-Западного управленияФедеральной службы по экологическому, технологическому и атомному надзору, расположенного по адресу: г. Коряжма, ул. Им. М.Х. Сафьяна, д. 18 (б.№ 8)</t>
  </si>
  <si>
    <t>29.02.2016-30.04.2016</t>
  </si>
  <si>
    <t>П44201601721000077001000276</t>
  </si>
  <si>
    <t>П44201601721000077001000277</t>
  </si>
  <si>
    <t>П44201601721000077001000278</t>
  </si>
  <si>
    <t>П44201601721000077001000279</t>
  </si>
  <si>
    <t>П44201601721000077001000280</t>
  </si>
  <si>
    <t>Передача во временное владение и пользование нежилым помещением, предоставление коммунальных услуг, сбора мусора, уборки помещений для нужд Северо-Западного управления Ростехнадзора расположенного по адресу: г. В. Устюг, ул. К. Либнехта, д. 12</t>
  </si>
  <si>
    <t>П44201601721000077001000281</t>
  </si>
  <si>
    <t>Оказание услуг по уборке помещений для нужд отделов Северо-Западного управления Ростехнадзора, расположенных на территории Республики Карелия</t>
  </si>
  <si>
    <t>9-А/16</t>
  </si>
  <si>
    <t>Оказание услуг по уборке помещений для нужд отделов Северо-Западного управления Ростехнадзора, расположенных на территории Вологодской области</t>
  </si>
  <si>
    <t xml:space="preserve">Оказание услуг по абронированию яйчейки № 104 абонементного почтового шкафа для нужд отделов Северо-Западного управления Ростехнадзора рассположенные по адресу: </t>
  </si>
  <si>
    <t>24/107</t>
  </si>
  <si>
    <t>14.03.2016-31.12.2016</t>
  </si>
  <si>
    <t>ИП Семыкин</t>
  </si>
  <si>
    <t>25/138</t>
  </si>
  <si>
    <t>ООО "Кристалл"</t>
  </si>
  <si>
    <t>26/130</t>
  </si>
  <si>
    <t>ООО "ПрофиМаркет"</t>
  </si>
  <si>
    <t>П44201601721000077001000282</t>
  </si>
  <si>
    <t xml:space="preserve"> П44201601721000077001000283 </t>
  </si>
  <si>
    <t>П44201601721000077001000284</t>
  </si>
  <si>
    <t>8-Н/16</t>
  </si>
  <si>
    <t>Республика Карелия, г. Петрозаводск, пр. А. Невского, д. 69, г. Сегежа, ул. Спиридонова, д. 25</t>
  </si>
  <si>
    <t>Республика Карелия, г. Петрозаводск, пр. А. Невского, д. 69</t>
  </si>
  <si>
    <t>Республика Карелия, г. Петрозаводск, пр. А. Невского, д.69</t>
  </si>
  <si>
    <t>6-К/16</t>
  </si>
  <si>
    <t>4-П/16</t>
  </si>
  <si>
    <t>Оказание услуг по уборке помещений для нужд отделов Северо-Западного управления Ростехнадзора, расположенных по адресу: г. Санкт-Петербург, ул. Моховая, д. 3</t>
  </si>
  <si>
    <t>Оказание услуг по уборке помещений для нужд отделов Северо-Западного управления Ростехнадзора, расположенных по адресу: г. Санкт-Петербург,  В. О., 10-я линия, д. 51</t>
  </si>
  <si>
    <t>г. Санкт-Петербург,  В. О., 10-я линия, д. 51</t>
  </si>
  <si>
    <t>24/16</t>
  </si>
  <si>
    <t>11.01.2016-31.01.2016</t>
  </si>
  <si>
    <t>3-М/16</t>
  </si>
  <si>
    <t>Оказание услуг по уборке помещений для нужд отделов Северо-Западного управления Ростехнадзора, расположенных на территории Мурманской области</t>
  </si>
  <si>
    <t>Оказание услуг по техническому обслуживанию комплекса технических средств охраны для нужд Северо-Западного управления Ростехнадзора, расположенного по адресу: Вологодская область, г. Череповец, ул. К. Либнехта, д. 19</t>
  </si>
  <si>
    <t>80.20.10.000</t>
  </si>
  <si>
    <t>ФГУП "Охрана" МВД России</t>
  </si>
  <si>
    <t>П44201601721000077001000285</t>
  </si>
  <si>
    <t>01.02.2016-05.03.2016</t>
  </si>
  <si>
    <t>01/2016</t>
  </si>
  <si>
    <t>141-пл</t>
  </si>
  <si>
    <t>П44201601721000077001000246</t>
  </si>
  <si>
    <t>ООО "АРМК"</t>
  </si>
  <si>
    <t>лим-зак</t>
  </si>
  <si>
    <t>лим-(зак+враб)</t>
  </si>
  <si>
    <t>13-А/16</t>
  </si>
  <si>
    <t>не правильные реквизиты(наш банк и тел)4</t>
  </si>
  <si>
    <t>01.02.2016-14.02.2016</t>
  </si>
  <si>
    <t xml:space="preserve">г. Великий Новгород Новгород, ул. Германа, д. 25; ул. Псковская, д.28 </t>
  </si>
  <si>
    <t>пролонгируется</t>
  </si>
  <si>
    <t>22.03.2016-31.12.2016</t>
  </si>
  <si>
    <t>12-А/16</t>
  </si>
  <si>
    <t>25/16</t>
  </si>
  <si>
    <t>62.01.29.000</t>
  </si>
  <si>
    <t>18.01.2016-31.12.2016</t>
  </si>
  <si>
    <t>Архангельская область, г. Архангельск, ул. Теснанова, д. 16, к.1</t>
  </si>
  <si>
    <t xml:space="preserve">Архангельская область, г. Архангельск, ул. Теснанова, д. 16, к. 1; Архангельская область, г. Коряжма, ул. Дыбцина, д. 1; г. Котлас, ул. Невского, д. 14 к. Б; п. Яренск, ул. Энергетиков, д. 2; </t>
  </si>
  <si>
    <t>Архангельская область, г. Архангельск, ул.Теснанова, д.16, к.1; п. Березник, пер. Дорожный, д. 1; г. Котлас, ул. Невского, д. 14, к. Б; г. Северодвинск, ул. Бойчука, д. 3; г. Коряжма, ул. Дыбцина, д. 1; Архангельская область, г. Яренск, ул. Энергетиков, д. 2</t>
  </si>
  <si>
    <t>27/131</t>
  </si>
  <si>
    <t>допик скан</t>
  </si>
  <si>
    <t>29.03.2016-30.04.216</t>
  </si>
  <si>
    <t>Оказание услуг по техническому обслуживанию систем внутренней телефонной распределительной сети</t>
  </si>
  <si>
    <t>04.04.2016-30.09.2016</t>
  </si>
  <si>
    <t>01.04.2016-31.12.2016</t>
  </si>
  <si>
    <t>ООО "Постсервис Стандарт"</t>
  </si>
  <si>
    <t>60/03/16</t>
  </si>
  <si>
    <t>Оказание услуг по комплексному техническому обслуживанию и ремонту франкировальной машины модели Т-1000/1 для нужд отделов Северо-Западного управления Ростехнадзора расположенного по адресу: г. Санкт-Петербург, В.О. 10 линия, д. 51</t>
  </si>
  <si>
    <t>08.04.2016-31.05.2016</t>
  </si>
  <si>
    <t>17-В/16</t>
  </si>
  <si>
    <t>оказание услуг по техническому обслуживанию слаботочных систем для нужд отделов Северо-Западного Управления Федеральной службы по экологическому, технологическому и атомному надзору</t>
  </si>
  <si>
    <t>4-К/16</t>
  </si>
  <si>
    <t>Оказание услуг местной телефонной связи  для нужд отделов Северо-Западного управления Ростехнадзора, расположенных по адресу: Республика Коми, г. Ухта, ул. Оплеснина, д. 14</t>
  </si>
  <si>
    <t>211000024678</t>
  </si>
  <si>
    <t>не верные реквизиты гркцу</t>
  </si>
  <si>
    <t>П44201601721000077001000287</t>
  </si>
  <si>
    <t xml:space="preserve">Оказание услуги по обеспечению доступа в сеть "Интернет" Северо-Западного управления Ростехнадзора, расположенных по адресу: Вологодская область,  г. Великий Устюг, ул. Красноармейская, д.40  </t>
  </si>
  <si>
    <t>Осуществлять услуги в соответствии с ГК</t>
  </si>
  <si>
    <t>П44201601721000077001000288</t>
  </si>
  <si>
    <t>Оказание услуги по обеспечению доступа в сеть "Интернет" Северо-Западного управления Ростехнадзора, расположенных по адресу:Вологодская область, г. Тотьма, пос. Мясокомбината, д.28, здание РЭС</t>
  </si>
  <si>
    <t>П44201601721000077001000289</t>
  </si>
  <si>
    <t xml:space="preserve">Оказание услуги по обеспечению доступа в сеть "Интернет" Северо-Западного управления Ростехнадзора, расположенных по адресу: Вологодская область, г. Сокол, ул. Орешкова, д.16  </t>
  </si>
  <si>
    <t>П44201601721000077001000290</t>
  </si>
  <si>
    <t xml:space="preserve">Оказание услуги по обеспечению доступа в сеть "Интернет" Северо-Западного управления Ростехнадзора, расположенных по адресу: Вологодская область, г. Череповец, ул. Карла – Либкнехта, д.19 </t>
  </si>
  <si>
    <t>П44201601721000077001000291</t>
  </si>
  <si>
    <t>Оказание услуги по обеспечению доступа в сеть "Интернет" Северо-Западного управления Ростехнадзора, расположенных по адресу: Вологодская область, г. Харовск, ул. Ленина, д.7</t>
  </si>
  <si>
    <t>П44201601721000077001000292</t>
  </si>
  <si>
    <t>Поставка пакетов для нужд Северо-Западного управления Ростехнадзора, по адресу: г. Санкт-Петербург, ул. Моховая, д. 3</t>
  </si>
  <si>
    <t>17.21.14.120</t>
  </si>
  <si>
    <t xml:space="preserve">Вологодская область,  г. Великий Устюг, ул. Красноармейская, д.40  </t>
  </si>
  <si>
    <t>Вологодская область, г. Тотьма, пос. Мясокомбината, д.28, здание РЭС</t>
  </si>
  <si>
    <t xml:space="preserve">Вологодская область, г. Сокол, ул. Орешкова, д.16  </t>
  </si>
  <si>
    <t>Вологодская область, г. Харовск, ул. Ленина, д.7</t>
  </si>
  <si>
    <t xml:space="preserve">Вологодская область, г. Череповец, ул. Карла – Либкнехта, д.19 </t>
  </si>
  <si>
    <t>14-В/16</t>
  </si>
  <si>
    <t>13-В/16</t>
  </si>
  <si>
    <t>13/16</t>
  </si>
  <si>
    <t>14/16</t>
  </si>
  <si>
    <t>211000024678-мг/мн РТК</t>
  </si>
  <si>
    <t>14/07</t>
  </si>
  <si>
    <t>13/24</t>
  </si>
  <si>
    <t>23/27</t>
  </si>
  <si>
    <t>12/28</t>
  </si>
  <si>
    <t>36/155</t>
  </si>
  <si>
    <t>ООО "Компания Блоссом"</t>
  </si>
  <si>
    <t>34/154</t>
  </si>
  <si>
    <t>ИП Вагин Денис Станиславович</t>
  </si>
  <si>
    <t>33/153</t>
  </si>
  <si>
    <t>32/151</t>
  </si>
  <si>
    <t>ООО "Диво Офис"</t>
  </si>
  <si>
    <t>35/152</t>
  </si>
  <si>
    <t>ООО "Канцинвест"</t>
  </si>
  <si>
    <t>31/150</t>
  </si>
  <si>
    <t>ООО "А-20"</t>
  </si>
  <si>
    <t>30/149</t>
  </si>
  <si>
    <t>ИП Харламов</t>
  </si>
  <si>
    <t>29/148</t>
  </si>
  <si>
    <t>ООО "Копи Мастер"</t>
  </si>
  <si>
    <t>28/147</t>
  </si>
  <si>
    <t>ООО "ОргТехСнаб"</t>
  </si>
  <si>
    <t>37/158</t>
  </si>
  <si>
    <t>ООО "СтройСервисПроект"</t>
  </si>
  <si>
    <t>Мурманская область, г. Мурманск, пр. Кольский, д. 1</t>
  </si>
  <si>
    <t>Мурманская область, г. Мурманск, пр. Кольский, д. 2</t>
  </si>
  <si>
    <t>Поставка расходных материалов для оргтехники для нужд отделов Северо-Западного управления Федеральной службы по экологическому, технологическому и атомному надзору расположенных по адресу: г. Мурманске, пр. Кольский, д. 1</t>
  </si>
  <si>
    <t>Выполнение работ по полному восстановлению ресурса печати картриджей для нужд отделов Северо-Западного управления Федеральной службы по экологическому, технологическому и атомному надзору расположенных в г. Мурманске, пр. Кольский, д. 1</t>
  </si>
  <si>
    <t>П44201601721000077001000294</t>
  </si>
  <si>
    <t>П44201601721000077001000295</t>
  </si>
  <si>
    <t>344/1</t>
  </si>
  <si>
    <t>00399</t>
  </si>
  <si>
    <t>23/16-ХВ/ХС</t>
  </si>
  <si>
    <t>181-16</t>
  </si>
  <si>
    <t>07116</t>
  </si>
  <si>
    <t>380/16</t>
  </si>
  <si>
    <t>236/16/Т</t>
  </si>
  <si>
    <t>287/16/Э</t>
  </si>
  <si>
    <t>80/16/Э</t>
  </si>
  <si>
    <t>02-31/3313-2016</t>
  </si>
  <si>
    <t>Месяц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</si>
  <si>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</si>
  <si>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</si>
  <si>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</si>
  <si>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</si>
  <si>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</si>
  <si>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</si>
  <si>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</si>
  <si>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</si>
  <si>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</si>
  <si>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</si>
  <si>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75.3</t>
  </si>
  <si>
    <t>нет контракта, сумма не точная</t>
  </si>
  <si>
    <t>пролонгация</t>
  </si>
  <si>
    <t>изменяла сумму было 57,54749+допик скан</t>
  </si>
  <si>
    <r>
      <t>Оказание услуг связи и  сети интернет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для нужд отделов Северо-Западного управления Ростехнадзора, расположенных по адресу: г. Псков, ул. Народная, д.21-А</t>
    </r>
  </si>
  <si>
    <t>18.04.2016-31.08.2016</t>
  </si>
  <si>
    <t>18.04.2016-31.05.2016</t>
  </si>
  <si>
    <t>18-В/16</t>
  </si>
  <si>
    <t>19-В/16</t>
  </si>
  <si>
    <t>20-В/16</t>
  </si>
  <si>
    <t>21-В/16</t>
  </si>
  <si>
    <t>22-В/16</t>
  </si>
  <si>
    <t>ООО "Комус-Петербург"</t>
  </si>
  <si>
    <t>20.04.2016-31.05.2016</t>
  </si>
  <si>
    <t>19.04.2016-30.04.2016</t>
  </si>
  <si>
    <t>19.04.2016-31.08.2016</t>
  </si>
  <si>
    <t>Договорники</t>
  </si>
  <si>
    <t>Кредиторки+а/о</t>
  </si>
  <si>
    <t>кредиторка</t>
  </si>
  <si>
    <t>авансовый</t>
  </si>
  <si>
    <t>Архангельская область, г. Котлас, ул. Невского, д. 14</t>
  </si>
  <si>
    <t>Архангельская область, г. Северодвинск, ул. Бойчука, д. 3</t>
  </si>
  <si>
    <t>Вологодская область, г. Череповец, ул. К. Либнехта, 19</t>
  </si>
  <si>
    <t>Архангельская область, г. Коряжма, ул. Дыбцина, д. 1</t>
  </si>
  <si>
    <t xml:space="preserve">Поставка лицензионного продукта с неисключительных правами  на право использования Крипто АРМ Стандарт версии 5 для нужд отделов Северо-Западного управления Ростехнадзора
</t>
  </si>
  <si>
    <t>П44201601721000077001000296</t>
  </si>
  <si>
    <t>21.04.2016-31.12.2016</t>
  </si>
  <si>
    <t>3-П/16</t>
  </si>
  <si>
    <t>допик на изменение преамбулы</t>
  </si>
  <si>
    <t>допик о смене реквезитов</t>
  </si>
  <si>
    <t>протокол разногласий оригинал</t>
  </si>
  <si>
    <t>211000024686</t>
  </si>
  <si>
    <t>115А-Подпор./15</t>
  </si>
  <si>
    <t>2294\298Т-15</t>
  </si>
  <si>
    <t>изменнеие реквезитов 17.03.2016</t>
  </si>
  <si>
    <t>100% аванса</t>
  </si>
  <si>
    <t>Поставка бумаги для нужд отделов Северо-Западного управления Федеральной службы по экологическому, технологическому и атомному надзору расположенных в г. Мурманске</t>
  </si>
  <si>
    <t>Поставка бумаги для нужд отделов Северо-Западного управления Федеральной службы по экологическому, технологическому и атомному надзору расположенных в г. Архангельске</t>
  </si>
  <si>
    <t>Поставка бумаги для нужд отделов Северо-Западного управления Федеральной службы по экологическому, технологическому и атомному надзору расположенных в г. Петрозаводске</t>
  </si>
  <si>
    <t>Поставка бумаги для нужд отделов Северо-Западного управления Федеральной службы по экологическому, технологическому и атомному надзору расположенных в г. Вологде</t>
  </si>
  <si>
    <t>П44201601721000077001000297</t>
  </si>
  <si>
    <t>П44201601721000077001000298</t>
  </si>
  <si>
    <t xml:space="preserve"> П44201601721000077001000299 </t>
  </si>
  <si>
    <t>П44201601721000077001000300</t>
  </si>
  <si>
    <t>вносила изменения по сумме и сроку было 7000р; так же изменила срок 17.05.2016; допик на смену реквизитов скан;</t>
  </si>
  <si>
    <t>изменяла сумму была 101,63793; пролонгация допиком скан</t>
  </si>
  <si>
    <t>Поставка канцелярских товаров для нужд отделов Северо-Западного управления Федеральной службы по экологическому, технологическому и атомному надзору, расположенных в г. Мурманске</t>
  </si>
  <si>
    <t>П44201601721000077001000301</t>
  </si>
  <si>
    <t>протокол разногласий</t>
  </si>
  <si>
    <t>смена реквизитов допик</t>
  </si>
  <si>
    <t>переделать реквизиты СЗУФС по ЭТАН</t>
  </si>
  <si>
    <t>нет денег</t>
  </si>
  <si>
    <t>протокол разногласий оригинал, НЕТ ДЕНЕГ</t>
  </si>
  <si>
    <t>12.05.2016-31.08.2016</t>
  </si>
  <si>
    <t>39/160</t>
  </si>
  <si>
    <t>ООО "Экселент Системы"</t>
  </si>
  <si>
    <t>104-15</t>
  </si>
  <si>
    <t>3225 К/15</t>
  </si>
  <si>
    <t>СГФ/15-291/АР/221</t>
  </si>
  <si>
    <t>ООО "Спецтранс"</t>
  </si>
  <si>
    <t>ООО "Севергеофизика"</t>
  </si>
  <si>
    <t xml:space="preserve">Аренда нежилого помещения для нужд отделов Северо-Западного управления Ростехнадзора </t>
  </si>
  <si>
    <t>МО Город Гатчина</t>
  </si>
  <si>
    <t>ждем протокол разногласий</t>
  </si>
  <si>
    <t>Новгородская область, г. Валдай, ул. пр. Советский, д. 1</t>
  </si>
  <si>
    <t>Ленинградская область, г. Гатчина, ул. Соборная, д.2</t>
  </si>
  <si>
    <t>Валдайское районое потребительское общество</t>
  </si>
  <si>
    <t>г. Санкт-Петербург, Кожевенная линия, д. 1-3</t>
  </si>
  <si>
    <t>ООО "Спецстрой"</t>
  </si>
  <si>
    <t xml:space="preserve">Вологодская область, г. Сокол, ул. Орешкова, д.6  </t>
  </si>
  <si>
    <t>ООО "Торговые ряды"</t>
  </si>
  <si>
    <t>4/15</t>
  </si>
  <si>
    <t>01/01/15</t>
  </si>
  <si>
    <t>Ленинградская область, г. Лодейное Поле, ул. Титова, д. 133</t>
  </si>
  <si>
    <t xml:space="preserve">ИП Беляев </t>
  </si>
  <si>
    <t>01.12.2015-11.03.2016</t>
  </si>
  <si>
    <t>апрель  (Дала Оля)</t>
  </si>
  <si>
    <t>май (Дала Марина)</t>
  </si>
  <si>
    <t>ндс(долг2015)</t>
  </si>
  <si>
    <t>ООО "Радуга"</t>
  </si>
  <si>
    <t>2744/3</t>
  </si>
  <si>
    <t>расторгнут</t>
  </si>
  <si>
    <t>01.01.2016 - 18.05.2016</t>
  </si>
  <si>
    <t>277-11</t>
  </si>
  <si>
    <t>0055-2016</t>
  </si>
  <si>
    <t>01.11.2016-31.12.2016</t>
  </si>
  <si>
    <t>Ленинградская область, г. Тихвин, пл. Свободы, стр. 5 (гараж)</t>
  </si>
  <si>
    <t>ИП Басков Ю. И.</t>
  </si>
  <si>
    <t>01.12.2016-31.12.2016</t>
  </si>
  <si>
    <t>ИП Нехаева Н. В.</t>
  </si>
  <si>
    <t>01.08.2016-31.12.2016</t>
  </si>
  <si>
    <t>Республика Карелия, г. Петрозаводск, пр. А. Невского, д. 68</t>
  </si>
  <si>
    <t>ОАО "Севергеофизика"</t>
  </si>
  <si>
    <t>1105/15</t>
  </si>
  <si>
    <t>31/2015</t>
  </si>
  <si>
    <t>01.07.2016-31.12.2016</t>
  </si>
  <si>
    <t>01.01.2016-30.11.2016</t>
  </si>
  <si>
    <t>368/ои/16</t>
  </si>
  <si>
    <t>1.5.6.4.20.3.1-006/16-981</t>
  </si>
  <si>
    <t>18.12.2015-17.12.2020</t>
  </si>
  <si>
    <t>изменение суммы, повышение(53169,12)</t>
  </si>
  <si>
    <t>пролонгация ждем от них допик, уже два раза писали письмо, было изменение 90,358</t>
  </si>
  <si>
    <t>Санкт-Петербург, ул. Моховая, д. 3</t>
  </si>
  <si>
    <t>91.01.12.000</t>
  </si>
  <si>
    <t>П44201601721000077001000302</t>
  </si>
  <si>
    <t>1.5.6.4.20.3.1-020/16-316 (2900240Р)</t>
  </si>
  <si>
    <t>26/15</t>
  </si>
  <si>
    <t>18.04.2016-30.06.2016</t>
  </si>
  <si>
    <t>31.05.2016-30.06.2016</t>
  </si>
  <si>
    <t>28/16</t>
  </si>
  <si>
    <t>07.06.2016-30.06.2016</t>
  </si>
  <si>
    <t>41/162</t>
  </si>
  <si>
    <t>ООО "Компания Спейс"</t>
  </si>
  <si>
    <t>43/165</t>
  </si>
  <si>
    <t>40/163</t>
  </si>
  <si>
    <t>ИП Уемлянин Владимир Евгеньевич</t>
  </si>
  <si>
    <t>ООО "Атрибут"</t>
  </si>
  <si>
    <t>38/159</t>
  </si>
  <si>
    <t>06.05.2016-30.06.2016</t>
  </si>
  <si>
    <t>Содержание и текущий ремонт общего имущества Северо-Западного управления Ростехнадзора расположенного по адресу: г. В. Новгоро. Ул. Псковская, д. 28</t>
  </si>
  <si>
    <t xml:space="preserve"> г. В. Новгоро. Ул. Псковская, д. 28</t>
  </si>
  <si>
    <t>КУМИ В. Новгорода+"Жилтехсервис"</t>
  </si>
  <si>
    <t>12ФО</t>
  </si>
  <si>
    <t>СНКО "Региональный фонд"</t>
  </si>
  <si>
    <t>Взносы на капитальный ремонт</t>
  </si>
  <si>
    <t>Информационно-технологическое сопровождение программных продуктов системы "1С: Предприятие"</t>
  </si>
  <si>
    <t>Г. Санкт-петербург, ул. Моховая, д. 3</t>
  </si>
  <si>
    <t>ИТС-АТ-00025279/2016</t>
  </si>
  <si>
    <t>ООО "Аспект-СФТ"</t>
  </si>
  <si>
    <t>Есть оригинал</t>
  </si>
  <si>
    <t>16.06.2016-31.07.2016</t>
  </si>
  <si>
    <t>42/164</t>
  </si>
  <si>
    <t>44/166</t>
  </si>
  <si>
    <t>П44201601721000077001000304</t>
  </si>
  <si>
    <t>П44201601721000077001000305</t>
  </si>
  <si>
    <t>П44201601721000077001000310</t>
  </si>
  <si>
    <t>П44201601721000077001000311</t>
  </si>
  <si>
    <t>П44201601721000077001000313</t>
  </si>
  <si>
    <t>П44201601721000077001000316</t>
  </si>
  <si>
    <t>П44201601721000077001000307</t>
  </si>
  <si>
    <t>П44201601721000077001000308</t>
  </si>
  <si>
    <t>П44201601721000077001000309</t>
  </si>
  <si>
    <t>П44201601721000077001000312</t>
  </si>
  <si>
    <t>П44201601721000077001000314</t>
  </si>
  <si>
    <t>П44201601721000077001000315</t>
  </si>
  <si>
    <t>ООО Лаборотория ВС"</t>
  </si>
  <si>
    <t xml:space="preserve">Оказание услуг по защите информации для нужд отделов Северо-Западного управления Ростехнадзора, расположенных по адресу: г. Санкт-Петербург, ул. Моховая, д. 3 </t>
  </si>
  <si>
    <t>70.22.15.000</t>
  </si>
  <si>
    <t>62.02.20.000</t>
  </si>
  <si>
    <t>29/16</t>
  </si>
  <si>
    <t>01.06.2016-31.07.2016</t>
  </si>
  <si>
    <t>323</t>
  </si>
  <si>
    <t>61.10.11.190</t>
  </si>
  <si>
    <t>Выполнение работ по техническому обслуживанию кондиционеров  Северо-Западного управления Ростехнадзора, расположенного по адресу: г.Санкт-Петербург, ул.Моховая, д.3.</t>
  </si>
  <si>
    <t xml:space="preserve">Оказание услуг по проведению оценки технического состояния автотранспортных средств Северо-Западного управления Федеральной службы по экологическому, технологическому и атомному надзору </t>
  </si>
  <si>
    <t>71.12.40.120</t>
  </si>
  <si>
    <t>43.22.12.000</t>
  </si>
  <si>
    <t>71.20.14.000</t>
  </si>
  <si>
    <t>Оказание услуг междугородней телефонной связи  для нужд отделов Северо-Западного управления Ростехнадзора, расположенных по адресам: г. Мурманск, пр. Кольский, д. 1, Полярные Зори, д.4; Мурманская область, г. Кировск, Юбилейная 13</t>
  </si>
  <si>
    <t>Оказание услуг междугородне телефонной местной связи для нужд Северо-Западного управления Ростехнадзора, расположенного по адресу: г. Архангельск, ул.Теснанова, д.16 корп.1; п. Березник, пер. Дорожный, д. 1; г. Котлас, ул. Невского, д. 14, к. Б; г. Северодвинск, ул. Бойчука, д. 3; г. Коряжма, ул. Дыбцина, д. 1; Архангельская область, г. Яренск, ул. Энергетиков, д. 2</t>
  </si>
  <si>
    <t>Архангельская область, г. Архангельск, ул.Теснанова, д.16 корп.1; п. Березник, пер. Дорожный, д. 1; г. Котлас, ул. Невского, д. 14, к. Б; г. Северодвинск, ул. Бойчука, д. 3; г. Коряжма, ул. Дыбцина, д. 1; Архангельская область, г. Яренск, ул. Энергетиков, д. 2</t>
  </si>
  <si>
    <t>П44201601721000077001000317</t>
  </si>
  <si>
    <t>01.06.2016-31.12.2016</t>
  </si>
  <si>
    <t>П44201601721000077001000318</t>
  </si>
  <si>
    <t>П44201601721000077001000319</t>
  </si>
  <si>
    <t>П44201601721000077001000320</t>
  </si>
  <si>
    <t>Оказанпие услуг по поверке (калибровке) средст измерений для нужд отделов Северо-Западного управления Ростехнадзора</t>
  </si>
  <si>
    <t xml:space="preserve"> П44201601721000077001000321 </t>
  </si>
  <si>
    <t>28.06.2016-31.08.2016</t>
  </si>
  <si>
    <t>П44201601721000077001000322</t>
  </si>
  <si>
    <t>П44201601721000077001000323</t>
  </si>
  <si>
    <t>Оказание услуг междугородней телефонной связи  для нужд отделов Северо-Западного управления Ростехнадзора, расположенных по адресам: Ленинградская область,г. Тосно, ул. Боярова, д. 12; г. Кировск, ул. Краснофлотская, д. 16; г. Волхов, пр. Волховский, д. 28; г. Лод. Поле, пр. Ленина, д. 98, к. Б; г. Пикалево, ул. Спортивная, д. 2; г. Тихвин, пл. Свободы, д. 8; г. Кириши, ул. Нефтехимиков, д. 21; г. Гатчина, ул. Соборная, д. 2; г. Луга, пр. Комсомольский, д. 16; г. Кингисепп, ул. Театральная, д.12; г. Выборг, ул. Данилова, д.19; г. Приозерк, ул. Кирова, д.22</t>
  </si>
  <si>
    <t>Оказание услуг междугородней телефонной связи  для нужд отделов Северо-Западного управления Ростехнадзора, расположенных по адресу: Республика Коми, г. Ухта, ул. Оплеснина, д. 14</t>
  </si>
  <si>
    <t>Оказание услуг междугородней телефонной  связи  для нужд отделов Северо-Западного управления Ростехнадзора, расположенных по адресу: Псковская область, г. В. Луки, ул. Некрасова, д. 19; г. Опочка, ул. Пролетарская, д. 56</t>
  </si>
  <si>
    <t>заключено</t>
  </si>
  <si>
    <t>221/242</t>
  </si>
  <si>
    <t xml:space="preserve">выделено </t>
  </si>
  <si>
    <t>итого</t>
  </si>
  <si>
    <t>221/244</t>
  </si>
  <si>
    <t>225/242</t>
  </si>
  <si>
    <t>225/244</t>
  </si>
  <si>
    <t>226/242</t>
  </si>
  <si>
    <t>226/244</t>
  </si>
  <si>
    <t>310/242</t>
  </si>
  <si>
    <t>340/242</t>
  </si>
  <si>
    <t>340/244</t>
  </si>
  <si>
    <t>30/16</t>
  </si>
  <si>
    <t>ООО "ИК Велкун"</t>
  </si>
  <si>
    <t>14-А/16</t>
  </si>
  <si>
    <t>ФБУ "Архангельский ЦСМ"</t>
  </si>
  <si>
    <t>01.07.2016 - 31.12.2016</t>
  </si>
  <si>
    <t>31/16</t>
  </si>
  <si>
    <t>г. В. Устюг, ул. Красноармейская, д. 40</t>
  </si>
  <si>
    <t>15-А/16</t>
  </si>
  <si>
    <t>ООО "АрхПромЭкспертиза"</t>
  </si>
  <si>
    <t>Выполнение работ по подготовке к отопительному сезону теплового пункта и системы отопления административного здания по адресу: г. Архангельск, ул. Теснанова, д. 16, к. 1</t>
  </si>
  <si>
    <t>г. Архангельск, ул. Теснанова, д. 16, к. 1</t>
  </si>
  <si>
    <t>г. Вологда, ул. Ударников, д. 18</t>
  </si>
  <si>
    <t>Выполнение работ по монтажу системы оповещения и эвакуации людей при возникновении пожара для нужд Северо-Западного управление Ростехнадзора</t>
  </si>
  <si>
    <t>Поставка канцелярских товаров для нужд Северо-Западного управления Ростехнадзора</t>
  </si>
  <si>
    <t>Выполнение работ по полному восстановлению ресурса печати картриджей для нужд отделов Северо-Западного управления Ростехнадзора, расположенных в г. Вологде</t>
  </si>
  <si>
    <t>Выполнение работ по полному восстановлению ресурса печати картриджей для нужд отделов Северо-Западного управления Ростехнадзора, расположенных в г. Санкт-Петербурге</t>
  </si>
  <si>
    <t>45.31.21.111</t>
  </si>
  <si>
    <t>П44201601721000077001000324</t>
  </si>
  <si>
    <t>П44201601721000077001000325</t>
  </si>
  <si>
    <t xml:space="preserve"> П44201601721000077001000326 </t>
  </si>
  <si>
    <t xml:space="preserve"> П44201601721000077001000327 </t>
  </si>
  <si>
    <t xml:space="preserve"> П44201601721000077001000328 </t>
  </si>
  <si>
    <t>Оказание услуг по транспортироованию твердых бытовых отходов IV класса опасности. По адресу: Архангельская область, г. Котлас, ул. Невского 14 "б"</t>
  </si>
  <si>
    <t>Архангельская область, г. Котлас, ул. Невского 14 "б"</t>
  </si>
  <si>
    <t>17-А/16</t>
  </si>
  <si>
    <t>01.01.2016 - 01.04.2016</t>
  </si>
  <si>
    <t>16-А/16</t>
  </si>
  <si>
    <t>Оказание услуг по организации и проведению выездного совещания для нужд Северо-Западного управления Ростехнадзора</t>
  </si>
  <si>
    <t>25.07.2016-31.08.2016</t>
  </si>
  <si>
    <t>ООО "ОЗОН"</t>
  </si>
  <si>
    <t>столько надо потратить</t>
  </si>
  <si>
    <t>94.99.19.150</t>
  </si>
  <si>
    <t>38.11.29.000</t>
  </si>
  <si>
    <t>П44201601721000077001000329</t>
  </si>
  <si>
    <t>П44201601721000077001000330</t>
  </si>
  <si>
    <t xml:space="preserve"> П44201601721000077001000331 </t>
  </si>
  <si>
    <t>Поставка оргтехники для нужд отделов Северо-Западное управление Ростехнадзора расположенных в г. Санкт-Петербурге</t>
  </si>
  <si>
    <t>Поставка канцелярских товаров для нужд отделов Северо-Западного управления Ростехнадзора расположенных в г. Архангельске</t>
  </si>
  <si>
    <t>П44201601721000077001000332</t>
  </si>
  <si>
    <t>П44201601721000077001000333</t>
  </si>
  <si>
    <t>Поставка канцелярских товаров для нужд отделов Северо-Западного управления Ростехнадзора расположенных в г. Мурманске</t>
  </si>
  <si>
    <t>Поставка канцелярских товаров для нужд отделов Северо-Западного управления Ростехнадзора расположенных в г. Петрозаводске</t>
  </si>
  <si>
    <t>Поставка канцелярских товаров для нужд отделов Северо-Западного управления Ростехнадзора расположенных в г. Санкт-Петербурге</t>
  </si>
  <si>
    <t xml:space="preserve"> П44201601721000077001000334 </t>
  </si>
  <si>
    <t>П44201601721000077001000335</t>
  </si>
  <si>
    <t>П44201601721000077001000336</t>
  </si>
  <si>
    <t>г. Спб, ул. Моховая, д. 3</t>
  </si>
  <si>
    <t>Вологодская область, г. Вологда, ул. Ударников,д. 17</t>
  </si>
  <si>
    <t>исправляла срок на сентябрь в соответствии с постановлением</t>
  </si>
  <si>
    <t>15010897-РТК</t>
  </si>
  <si>
    <t>03-03-32174</t>
  </si>
  <si>
    <t>35/16</t>
  </si>
  <si>
    <t>6/06</t>
  </si>
  <si>
    <t>1-В/16</t>
  </si>
  <si>
    <t>126</t>
  </si>
  <si>
    <t>с</t>
  </si>
  <si>
    <t>протокол оригинал</t>
  </si>
  <si>
    <t>26.20.11.110</t>
  </si>
  <si>
    <t>34/16</t>
  </si>
  <si>
    <t>АО "ДП Бизнес Пресс"</t>
  </si>
  <si>
    <t>26.07.2016-31.12.2017</t>
  </si>
  <si>
    <t>123</t>
  </si>
  <si>
    <t>46/172</t>
  </si>
  <si>
    <t>47/173</t>
  </si>
  <si>
    <t>ООО "Акцент Сервис"</t>
  </si>
  <si>
    <t>МУП "Полигон"</t>
  </si>
  <si>
    <t>21/П/16</t>
  </si>
  <si>
    <t>ООО "Арго СБ"</t>
  </si>
  <si>
    <t>22.07.2016-31.12.2016</t>
  </si>
  <si>
    <t>45/174</t>
  </si>
  <si>
    <t>01.12.2016-31.10.2017</t>
  </si>
  <si>
    <t xml:space="preserve"> </t>
  </si>
  <si>
    <t>48/180</t>
  </si>
  <si>
    <t>49/178</t>
  </si>
  <si>
    <t>52/177</t>
  </si>
  <si>
    <t>50/176</t>
  </si>
  <si>
    <t>51/175</t>
  </si>
  <si>
    <t>53/181</t>
  </si>
  <si>
    <t>Поставка расходных материалов для оргтехники для нужд отделов Северо-Западного управление Ростехнадзора, расположенных в г. Санкт-Петербурге</t>
  </si>
  <si>
    <t>П44201601721000077001000342</t>
  </si>
  <si>
    <t>П44201601721000077001000343</t>
  </si>
  <si>
    <t>Услуги по проведению оценки технического состояния основных средств для нужд отделов Северо-Западного управления Ростехнадзора</t>
  </si>
  <si>
    <t>П44201601721000077001000344</t>
  </si>
  <si>
    <t>допик</t>
  </si>
  <si>
    <t>Общество с ограниченной ответственностью «Канцинвест»</t>
  </si>
  <si>
    <t xml:space="preserve">Общество с ограниченной ответственностью «Диво Офис»
</t>
  </si>
  <si>
    <t>Общество с ограниченной ответственностью «Канстанта»</t>
  </si>
  <si>
    <t>г. Спб, ул. Моховая, д. 4</t>
  </si>
  <si>
    <t>17.08.2016-30.10.2016</t>
  </si>
  <si>
    <t>36/16</t>
  </si>
  <si>
    <t>ООО "СЭО "ЛОЭКС"</t>
  </si>
  <si>
    <t>71.20.19.112</t>
  </si>
  <si>
    <t xml:space="preserve"> П44201601721000077001000346 </t>
  </si>
  <si>
    <t>Индивидуальный предприниматель Коржева Светлана Олеговна</t>
  </si>
  <si>
    <t>54/182</t>
  </si>
  <si>
    <t>Общество с ограниченной отвественностью "Атрибут"</t>
  </si>
  <si>
    <t xml:space="preserve">Оказание услуг по полному оформлению дел постоянного срока хранения для нужд отделов Северо-западного управления Ростехнадзора
</t>
  </si>
  <si>
    <t>АО "ЛОТЭК"</t>
  </si>
  <si>
    <t>55/183</t>
  </si>
  <si>
    <t>68/191</t>
  </si>
  <si>
    <t>03-10657</t>
  </si>
  <si>
    <t>003/СВ/2016/05</t>
  </si>
  <si>
    <t>Кредиторка</t>
  </si>
  <si>
    <t>ПАО "Архангельская сбытовая компания"</t>
  </si>
  <si>
    <t>Оказание услуг установки телефонного оборудования для нужд Северо-Западного управления Ростехнадзора, расположенного по адресу:г. Вологда, ул. Ударников, д.17;Вологодская область, г. Череповец, ул. К. Либкнехта, д.11; г. Сокол, ул. Орешкова, д. 6; г. Великий Устюг, ул. Красноармейская, д. 40; г. Харовск, ул. Ленина, д. 7</t>
  </si>
  <si>
    <t>ИДЕТ ПО ДВУМ СТАТЬЯМ В ОБЩЕЙ СЛОЖНОСТИ 270081,37</t>
  </si>
  <si>
    <t>3460 к/16</t>
  </si>
  <si>
    <t>01.11.2016-30.11.2016</t>
  </si>
  <si>
    <t>П44201601721000077001000356</t>
  </si>
  <si>
    <t>Услуги по лицензированному програмному продукту "Парус- Бюджет 8"</t>
  </si>
  <si>
    <t>ООО "Центр инноваций и консультаций"</t>
  </si>
  <si>
    <t>ПАО "Территориальная генериркющая компания №1"</t>
  </si>
  <si>
    <t>ООО "Городская Архивная Служба"</t>
  </si>
  <si>
    <t>Муниципальное образовние "Город Коряжма"</t>
  </si>
  <si>
    <t>03-16/0134</t>
  </si>
  <si>
    <t>20.07.2016-31.12.2016</t>
  </si>
  <si>
    <t>Временое владение и пользование нежилым помещением для нужд отделов Северо-Западного управления Ростехнадзора, расположенных по адресу: Архангельская область, г. Северодвинск, ул. Бойчука, д. 3</t>
  </si>
  <si>
    <t>03-05/059-16</t>
  </si>
  <si>
    <t>Администрация муниципального образования "Северодвинск"</t>
  </si>
  <si>
    <t>Утилизация основных средств + Новый год (85000)</t>
  </si>
  <si>
    <t>сумма заключенных и планируемых на 13.09.2016</t>
  </si>
  <si>
    <t>Лимит:</t>
  </si>
  <si>
    <t>Сейчас</t>
  </si>
  <si>
    <t>Максимальная сумма прямых:</t>
  </si>
  <si>
    <t>Аренда нежилого помещения для нужд Северо-Западного управления Ростехнадзора расположенного по адресу:Ленипнграская область, г. Кингисепп, ул.Воровского, д.20</t>
  </si>
  <si>
    <t>Ленипнграская область, г. Кингисепп, ул.Воровского, д.20</t>
  </si>
  <si>
    <t>ИП Меликов</t>
  </si>
  <si>
    <t>134</t>
  </si>
  <si>
    <t>133</t>
  </si>
  <si>
    <t>0101/17</t>
  </si>
  <si>
    <t>27/106-16</t>
  </si>
  <si>
    <t>СГФ/16-173-АР/221</t>
  </si>
  <si>
    <t>128</t>
  </si>
  <si>
    <t>01/11/16</t>
  </si>
  <si>
    <t>21/2016</t>
  </si>
  <si>
    <t>отдаем</t>
  </si>
  <si>
    <t>02-31/3368-2016</t>
  </si>
  <si>
    <t>Архангельская область, г. Северодвинск, ул Бойчука, д. 3</t>
  </si>
  <si>
    <t>Содержание и техническое обслуживание здания Северо-Западного управления Ростехнадзора расположенного по адресу: Архангельская область, г. Северодвинск, ул Бойчука, д. 3</t>
  </si>
  <si>
    <t xml:space="preserve">ремонт МФУ </t>
  </si>
  <si>
    <t>01.01.2016 - 01.07.2016</t>
  </si>
  <si>
    <t>П44201601721000077001000361</t>
  </si>
  <si>
    <t>ООО "Техно-Вид"</t>
  </si>
  <si>
    <t>Примечания</t>
  </si>
  <si>
    <t>32/16</t>
  </si>
  <si>
    <t>131</t>
  </si>
  <si>
    <t>ЭЦП+КИМ</t>
  </si>
  <si>
    <t>5-В/16</t>
  </si>
  <si>
    <t>кондеи, в случае чего делаем договор ГПХ</t>
  </si>
  <si>
    <t>если добавляем остаток 123800р в прямые:</t>
  </si>
  <si>
    <t>Х</t>
  </si>
  <si>
    <t>увеличение ГК</t>
  </si>
  <si>
    <t>калькуляторы чеком</t>
  </si>
  <si>
    <t>покупка расходников</t>
  </si>
  <si>
    <t>бумага СПб, календари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</si>
</sst>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164" formatCode="#,##0.0000&quot;р.&quot;;\-#,##0.0000&quot;р.&quot;"/>
    <numFmt numFmtId="165" formatCode="#,##0.00000_р_."/>
    <numFmt numFmtId="166" formatCode="#,##0.000000_р_."/>
    <numFmt numFmtId="167" formatCode="#,##0.00&quot;р.&quot;"/>
    <numFmt numFmtId="168" formatCode="#,##0.00_р_."/>
    <numFmt numFmtId="169" formatCode="#,##0.0000_р_."/>
    <numFmt numFmtId="170" formatCode="#,##0.00000"/>
    <numFmt numFmtId="171" formatCode="#,##0.000_р_."/>
    <numFmt numFmtId="172" formatCode="0.0000%"/>
    <numFmt numFmtId="173" formatCode="0.00000%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5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9" fontId="0" fillId="0" borderId="0" xfId="0" applyNumberFormat="1"/>
    <xf numFmtId="44" fontId="0" fillId="0" borderId="0" xfId="4" applyFont="1"/>
    <xf numFmtId="44" fontId="0" fillId="0" borderId="0" xfId="0" applyNumberFormat="1"/>
    <xf numFmtId="0" fontId="0" fillId="0" borderId="0" xfId="0"/>
    <xf numFmtId="0" fontId="9" fillId="0" borderId="0" xfId="7"/>
    <xf numFmtId="0" fontId="2" fillId="0" borderId="0" xfId="1"/>
    <xf numFmtId="0" fontId="10" fillId="0" borderId="0" xfId="1" applyFont="1" applyBorder="1"/>
    <xf numFmtId="0" fontId="10" fillId="0" borderId="0" xfId="1" applyFont="1"/>
    <xf numFmtId="167" fontId="10" fillId="0" borderId="0" xfId="1" applyNumberFormat="1" applyFont="1"/>
    <xf numFmtId="0" fontId="10" fillId="0" borderId="0" xfId="1" applyNumberFormat="1" applyFont="1"/>
    <xf numFmtId="0" fontId="11" fillId="0" borderId="19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49" fontId="11" fillId="0" borderId="32" xfId="7" applyNumberFormat="1" applyFont="1" applyBorder="1" applyAlignment="1">
      <alignment horizontal="center" vertical="center"/>
    </xf>
    <xf numFmtId="49" fontId="11" fillId="0" borderId="6" xfId="7" applyNumberFormat="1" applyFont="1" applyBorder="1" applyAlignment="1">
      <alignment horizontal="center" vertical="center"/>
    </xf>
    <xf numFmtId="168" fontId="12" fillId="5" borderId="30" xfId="1" applyNumberFormat="1" applyFont="1" applyFill="1" applyBorder="1" applyAlignment="1">
      <alignment horizontal="center" vertical="center"/>
    </xf>
    <xf numFmtId="168" fontId="12" fillId="0" borderId="2" xfId="7" applyNumberFormat="1" applyFont="1" applyBorder="1" applyAlignment="1">
      <alignment horizontal="center" vertical="center"/>
    </xf>
    <xf numFmtId="168" fontId="12" fillId="0" borderId="10" xfId="1" applyNumberFormat="1" applyFont="1" applyBorder="1" applyAlignment="1">
      <alignment horizontal="center" vertical="center"/>
    </xf>
    <xf numFmtId="168" fontId="12" fillId="0" borderId="1" xfId="7" applyNumberFormat="1" applyFont="1" applyBorder="1" applyAlignment="1">
      <alignment horizontal="center" vertical="center"/>
    </xf>
    <xf numFmtId="168" fontId="12" fillId="0" borderId="21" xfId="7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12" fillId="0" borderId="30" xfId="1" applyNumberFormat="1" applyFont="1" applyFill="1" applyBorder="1" applyAlignment="1">
      <alignment horizontal="center" vertical="center"/>
    </xf>
    <xf numFmtId="168" fontId="12" fillId="0" borderId="3" xfId="7" applyNumberFormat="1" applyFont="1" applyFill="1" applyBorder="1" applyAlignment="1">
      <alignment horizontal="center" vertical="center"/>
    </xf>
    <xf numFmtId="39" fontId="12" fillId="0" borderId="14" xfId="1" applyNumberFormat="1" applyFont="1" applyFill="1" applyBorder="1" applyAlignment="1">
      <alignment horizontal="center" vertical="center"/>
    </xf>
    <xf numFmtId="168" fontId="12" fillId="0" borderId="36" xfId="1" applyNumberFormat="1" applyFont="1" applyFill="1" applyBorder="1" applyAlignment="1">
      <alignment horizontal="center" vertical="center"/>
    </xf>
    <xf numFmtId="168" fontId="12" fillId="0" borderId="2" xfId="7" applyNumberFormat="1" applyFont="1" applyFill="1" applyBorder="1" applyAlignment="1">
      <alignment horizontal="center" vertical="center"/>
    </xf>
    <xf numFmtId="39" fontId="12" fillId="0" borderId="15" xfId="1" applyNumberFormat="1" applyFont="1" applyFill="1" applyBorder="1" applyAlignment="1">
      <alignment horizontal="center" vertical="center"/>
    </xf>
    <xf numFmtId="168" fontId="12" fillId="0" borderId="10" xfId="1" applyNumberFormat="1" applyFont="1" applyFill="1" applyBorder="1" applyAlignment="1">
      <alignment horizontal="center" vertical="center"/>
    </xf>
    <xf numFmtId="168" fontId="12" fillId="0" borderId="1" xfId="7" applyNumberFormat="1" applyFont="1" applyFill="1" applyBorder="1" applyAlignment="1">
      <alignment horizontal="center" vertical="center"/>
    </xf>
    <xf numFmtId="39" fontId="12" fillId="0" borderId="11" xfId="1" applyNumberFormat="1" applyFont="1" applyFill="1" applyBorder="1" applyAlignment="1">
      <alignment horizontal="center" vertical="center"/>
    </xf>
    <xf numFmtId="168" fontId="12" fillId="0" borderId="21" xfId="7" applyNumberFormat="1" applyFont="1" applyFill="1" applyBorder="1" applyAlignment="1">
      <alignment horizontal="center" vertical="center"/>
    </xf>
    <xf numFmtId="39" fontId="12" fillId="0" borderId="22" xfId="1" applyNumberFormat="1" applyFont="1" applyFill="1" applyBorder="1" applyAlignment="1">
      <alignment horizontal="center" vertical="center"/>
    </xf>
    <xf numFmtId="168" fontId="12" fillId="0" borderId="26" xfId="1" applyNumberFormat="1" applyFont="1" applyFill="1" applyBorder="1" applyAlignment="1">
      <alignment horizontal="center" vertical="center"/>
    </xf>
    <xf numFmtId="168" fontId="12" fillId="0" borderId="13" xfId="7" applyNumberFormat="1" applyFont="1" applyFill="1" applyBorder="1" applyAlignment="1">
      <alignment horizontal="center" vertical="center"/>
    </xf>
    <xf numFmtId="39" fontId="12" fillId="0" borderId="4" xfId="1" applyNumberFormat="1" applyFont="1" applyFill="1" applyBorder="1" applyAlignment="1">
      <alignment horizontal="center" vertical="center"/>
    </xf>
    <xf numFmtId="168" fontId="12" fillId="0" borderId="7" xfId="1" applyNumberFormat="1" applyFont="1" applyFill="1" applyBorder="1" applyAlignment="1">
      <alignment horizontal="center" vertical="center"/>
    </xf>
    <xf numFmtId="168" fontId="12" fillId="0" borderId="8" xfId="7" applyNumberFormat="1" applyFont="1" applyFill="1" applyBorder="1" applyAlignment="1">
      <alignment horizontal="center" vertical="center"/>
    </xf>
    <xf numFmtId="39" fontId="12" fillId="0" borderId="9" xfId="1" applyNumberFormat="1" applyFont="1" applyFill="1" applyBorder="1" applyAlignment="1">
      <alignment horizontal="center" vertical="center"/>
    </xf>
    <xf numFmtId="168" fontId="12" fillId="0" borderId="12" xfId="1" applyNumberFormat="1" applyFont="1" applyFill="1" applyBorder="1" applyAlignment="1">
      <alignment horizontal="center" vertical="center"/>
    </xf>
    <xf numFmtId="168" fontId="12" fillId="0" borderId="13" xfId="1" applyNumberFormat="1" applyFont="1" applyFill="1" applyBorder="1" applyAlignment="1">
      <alignment horizontal="center" vertical="center"/>
    </xf>
    <xf numFmtId="168" fontId="12" fillId="0" borderId="19" xfId="1" applyNumberFormat="1" applyFont="1" applyFill="1" applyBorder="1" applyAlignment="1">
      <alignment horizontal="center" vertical="center"/>
    </xf>
    <xf numFmtId="168" fontId="12" fillId="0" borderId="25" xfId="1" applyNumberFormat="1" applyFont="1" applyFill="1" applyBorder="1" applyAlignment="1">
      <alignment horizontal="center" vertical="center"/>
    </xf>
    <xf numFmtId="168" fontId="12" fillId="0" borderId="5" xfId="7" applyNumberFormat="1" applyFont="1" applyFill="1" applyBorder="1" applyAlignment="1">
      <alignment horizontal="center" vertical="center"/>
    </xf>
    <xf numFmtId="168" fontId="12" fillId="0" borderId="20" xfId="1" applyNumberFormat="1" applyFont="1" applyFill="1" applyBorder="1" applyAlignment="1">
      <alignment horizontal="center" vertical="center"/>
    </xf>
    <xf numFmtId="168" fontId="12" fillId="0" borderId="8" xfId="1" applyNumberFormat="1" applyFont="1" applyFill="1" applyBorder="1" applyAlignment="1">
      <alignment horizontal="center" vertical="center"/>
    </xf>
    <xf numFmtId="168" fontId="12" fillId="0" borderId="1" xfId="1" applyNumberFormat="1" applyFont="1" applyFill="1" applyBorder="1" applyAlignment="1">
      <alignment horizontal="center" vertical="center"/>
    </xf>
    <xf numFmtId="168" fontId="12" fillId="0" borderId="27" xfId="7" applyNumberFormat="1" applyFont="1" applyFill="1" applyBorder="1" applyAlignment="1">
      <alignment horizontal="center" vertical="center"/>
    </xf>
    <xf numFmtId="49" fontId="11" fillId="0" borderId="32" xfId="7" applyNumberFormat="1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0" fillId="0" borderId="16" xfId="7" applyFont="1" applyFill="1" applyBorder="1" applyAlignment="1">
      <alignment horizontal="center" vertical="center"/>
    </xf>
    <xf numFmtId="49" fontId="11" fillId="0" borderId="6" xfId="7" applyNumberFormat="1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23" xfId="7" applyFont="1" applyFill="1" applyBorder="1" applyAlignment="1">
      <alignment horizontal="center" vertical="center"/>
    </xf>
    <xf numFmtId="168" fontId="9" fillId="0" borderId="0" xfId="7" applyNumberFormat="1"/>
    <xf numFmtId="4" fontId="9" fillId="0" borderId="0" xfId="7" applyNumberFormat="1"/>
    <xf numFmtId="168" fontId="12" fillId="0" borderId="28" xfId="1" applyNumberFormat="1" applyFont="1" applyFill="1" applyBorder="1" applyAlignment="1">
      <alignment horizontal="center" vertical="center"/>
    </xf>
    <xf numFmtId="39" fontId="12" fillId="0" borderId="39" xfId="1" applyNumberFormat="1" applyFont="1" applyFill="1" applyBorder="1" applyAlignment="1">
      <alignment horizontal="center" vertical="center"/>
    </xf>
    <xf numFmtId="168" fontId="12" fillId="2" borderId="36" xfId="1" applyNumberFormat="1" applyFont="1" applyFill="1" applyBorder="1" applyAlignment="1">
      <alignment horizontal="center" vertical="center"/>
    </xf>
    <xf numFmtId="168" fontId="12" fillId="2" borderId="1" xfId="7" applyNumberFormat="1" applyFont="1" applyFill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165" fontId="12" fillId="0" borderId="42" xfId="7" applyNumberFormat="1" applyFont="1" applyFill="1" applyBorder="1" applyAlignment="1">
      <alignment horizontal="center" vertical="center"/>
    </xf>
    <xf numFmtId="0" fontId="11" fillId="0" borderId="17" xfId="7" applyFont="1" applyBorder="1" applyAlignment="1">
      <alignment horizontal="center" vertical="center" wrapText="1"/>
    </xf>
    <xf numFmtId="165" fontId="12" fillId="0" borderId="0" xfId="7" applyNumberFormat="1" applyFont="1" applyFill="1" applyBorder="1" applyAlignment="1">
      <alignment horizontal="center" vertical="center"/>
    </xf>
    <xf numFmtId="0" fontId="13" fillId="6" borderId="1" xfId="7" applyFont="1" applyFill="1" applyBorder="1" applyAlignment="1"/>
    <xf numFmtId="0" fontId="0" fillId="0" borderId="40" xfId="0" applyFill="1" applyBorder="1" applyAlignment="1"/>
    <xf numFmtId="165" fontId="12" fillId="5" borderId="0" xfId="7" applyNumberFormat="1" applyFont="1" applyFill="1" applyBorder="1" applyAlignment="1">
      <alignment horizontal="center" vertical="center"/>
    </xf>
    <xf numFmtId="165" fontId="12" fillId="5" borderId="6" xfId="7" applyNumberFormat="1" applyFont="1" applyFill="1" applyBorder="1" applyAlignment="1">
      <alignment horizontal="center" vertical="center"/>
    </xf>
    <xf numFmtId="165" fontId="12" fillId="5" borderId="47" xfId="7" applyNumberFormat="1" applyFont="1" applyFill="1" applyBorder="1" applyAlignment="1">
      <alignment horizontal="center" vertical="center"/>
    </xf>
    <xf numFmtId="168" fontId="12" fillId="0" borderId="20" xfId="1" applyNumberFormat="1" applyFont="1" applyBorder="1" applyAlignment="1">
      <alignment horizontal="center" vertical="center"/>
    </xf>
    <xf numFmtId="0" fontId="10" fillId="0" borderId="48" xfId="7" applyFont="1" applyBorder="1" applyAlignment="1">
      <alignment horizontal="center" vertical="center"/>
    </xf>
    <xf numFmtId="0" fontId="10" fillId="0" borderId="30" xfId="7" applyFont="1" applyBorder="1" applyAlignment="1">
      <alignment horizontal="center" vertical="center"/>
    </xf>
    <xf numFmtId="166" fontId="12" fillId="5" borderId="6" xfId="7" applyNumberFormat="1" applyFont="1" applyFill="1" applyBorder="1" applyAlignment="1">
      <alignment horizontal="center" vertical="center"/>
    </xf>
    <xf numFmtId="165" fontId="12" fillId="5" borderId="30" xfId="7" applyNumberFormat="1" applyFont="1" applyFill="1" applyBorder="1" applyAlignment="1">
      <alignment horizontal="center" vertical="center"/>
    </xf>
    <xf numFmtId="165" fontId="12" fillId="5" borderId="44" xfId="7" applyNumberFormat="1" applyFont="1" applyFill="1" applyBorder="1" applyAlignment="1">
      <alignment horizontal="center" vertical="center"/>
    </xf>
    <xf numFmtId="165" fontId="12" fillId="5" borderId="32" xfId="7" applyNumberFormat="1" applyFont="1" applyFill="1" applyBorder="1" applyAlignment="1">
      <alignment horizontal="center" vertical="center"/>
    </xf>
    <xf numFmtId="165" fontId="12" fillId="5" borderId="34" xfId="7" applyNumberFormat="1" applyFont="1" applyFill="1" applyBorder="1" applyAlignment="1">
      <alignment horizontal="center" vertical="center"/>
    </xf>
    <xf numFmtId="165" fontId="12" fillId="5" borderId="40" xfId="7" applyNumberFormat="1" applyFont="1" applyFill="1" applyBorder="1" applyAlignment="1">
      <alignment horizontal="center" vertical="center"/>
    </xf>
    <xf numFmtId="165" fontId="12" fillId="5" borderId="53" xfId="7" applyNumberFormat="1" applyFont="1" applyFill="1" applyBorder="1" applyAlignment="1">
      <alignment horizontal="center" vertical="center"/>
    </xf>
    <xf numFmtId="165" fontId="12" fillId="0" borderId="41" xfId="7" applyNumberFormat="1" applyFont="1" applyFill="1" applyBorder="1" applyAlignment="1">
      <alignment horizontal="center" vertical="center"/>
    </xf>
    <xf numFmtId="170" fontId="13" fillId="6" borderId="2" xfId="7" applyNumberFormat="1" applyFont="1" applyFill="1" applyBorder="1"/>
    <xf numFmtId="165" fontId="13" fillId="6" borderId="2" xfId="7" applyNumberFormat="1" applyFont="1" applyFill="1" applyBorder="1"/>
    <xf numFmtId="166" fontId="13" fillId="6" borderId="2" xfId="7" applyNumberFormat="1" applyFont="1" applyFill="1" applyBorder="1"/>
    <xf numFmtId="169" fontId="8" fillId="6" borderId="2" xfId="0" applyNumberFormat="1" applyFont="1" applyFill="1" applyBorder="1" applyAlignment="1"/>
    <xf numFmtId="39" fontId="12" fillId="5" borderId="49" xfId="1" applyNumberFormat="1" applyFont="1" applyFill="1" applyBorder="1" applyAlignment="1">
      <alignment horizontal="center" vertical="center"/>
    </xf>
    <xf numFmtId="39" fontId="12" fillId="0" borderId="51" xfId="1" applyNumberFormat="1" applyFont="1" applyBorder="1" applyAlignment="1">
      <alignment horizontal="center" vertical="center"/>
    </xf>
    <xf numFmtId="39" fontId="12" fillId="0" borderId="18" xfId="1" applyNumberFormat="1" applyFont="1" applyBorder="1" applyAlignment="1">
      <alignment horizontal="center" vertical="center"/>
    </xf>
    <xf numFmtId="39" fontId="12" fillId="0" borderId="43" xfId="1" applyNumberFormat="1" applyFont="1" applyBorder="1" applyAlignment="1">
      <alignment horizontal="center" vertical="center"/>
    </xf>
    <xf numFmtId="39" fontId="12" fillId="0" borderId="56" xfId="1" applyNumberFormat="1" applyFont="1" applyBorder="1" applyAlignment="1">
      <alignment horizontal="center" vertical="center"/>
    </xf>
    <xf numFmtId="39" fontId="12" fillId="2" borderId="51" xfId="1" applyNumberFormat="1" applyFont="1" applyFill="1" applyBorder="1" applyAlignment="1">
      <alignment horizontal="center" vertical="center"/>
    </xf>
    <xf numFmtId="39" fontId="12" fillId="2" borderId="18" xfId="1" applyNumberFormat="1" applyFont="1" applyFill="1" applyBorder="1" applyAlignment="1">
      <alignment horizontal="center" vertical="center"/>
    </xf>
    <xf numFmtId="39" fontId="12" fillId="5" borderId="47" xfId="1" applyNumberFormat="1" applyFont="1" applyFill="1" applyBorder="1" applyAlignment="1">
      <alignment horizontal="center" vertical="center"/>
    </xf>
    <xf numFmtId="39" fontId="12" fillId="0" borderId="57" xfId="1" applyNumberFormat="1" applyFont="1" applyBorder="1" applyAlignment="1">
      <alignment horizontal="center" vertical="center"/>
    </xf>
    <xf numFmtId="39" fontId="12" fillId="5" borderId="46" xfId="1" applyNumberFormat="1" applyFont="1" applyFill="1" applyBorder="1" applyAlignment="1">
      <alignment horizontal="center" vertical="center"/>
    </xf>
    <xf numFmtId="0" fontId="2" fillId="5" borderId="1" xfId="1" applyFill="1" applyBorder="1"/>
    <xf numFmtId="165" fontId="9" fillId="0" borderId="0" xfId="7" applyNumberFormat="1" applyFill="1"/>
    <xf numFmtId="168" fontId="12" fillId="0" borderId="51" xfId="7" applyNumberFormat="1" applyFont="1" applyBorder="1" applyAlignment="1">
      <alignment horizontal="center" vertical="center"/>
    </xf>
    <xf numFmtId="168" fontId="12" fillId="0" borderId="18" xfId="7" applyNumberFormat="1" applyFont="1" applyBorder="1" applyAlignment="1">
      <alignment horizontal="center" vertical="center"/>
    </xf>
    <xf numFmtId="168" fontId="12" fillId="0" borderId="43" xfId="7" applyNumberFormat="1" applyFont="1" applyBorder="1" applyAlignment="1">
      <alignment horizontal="center" vertical="center"/>
    </xf>
    <xf numFmtId="168" fontId="12" fillId="0" borderId="58" xfId="1" applyNumberFormat="1" applyFont="1" applyBorder="1" applyAlignment="1">
      <alignment horizontal="center" vertical="center"/>
    </xf>
    <xf numFmtId="168" fontId="12" fillId="2" borderId="37" xfId="1" applyNumberFormat="1" applyFont="1" applyFill="1" applyBorder="1" applyAlignment="1">
      <alignment horizontal="center" vertical="center"/>
    </xf>
    <xf numFmtId="168" fontId="12" fillId="2" borderId="58" xfId="1" applyNumberFormat="1" applyFont="1" applyFill="1" applyBorder="1" applyAlignment="1">
      <alignment horizontal="center" vertical="center"/>
    </xf>
    <xf numFmtId="168" fontId="12" fillId="2" borderId="50" xfId="1" applyNumberFormat="1" applyFont="1" applyFill="1" applyBorder="1" applyAlignment="1">
      <alignment horizontal="center" vertical="center"/>
    </xf>
    <xf numFmtId="168" fontId="12" fillId="0" borderId="37" xfId="1" applyNumberFormat="1" applyFont="1" applyBorder="1" applyAlignment="1">
      <alignment horizontal="center" vertical="center"/>
    </xf>
    <xf numFmtId="166" fontId="12" fillId="0" borderId="55" xfId="7" applyNumberFormat="1" applyFont="1" applyBorder="1" applyAlignment="1">
      <alignment horizontal="center" vertical="center"/>
    </xf>
    <xf numFmtId="166" fontId="12" fillId="0" borderId="46" xfId="7" applyNumberFormat="1" applyFont="1" applyBorder="1" applyAlignment="1">
      <alignment horizontal="center" vertical="center"/>
    </xf>
    <xf numFmtId="166" fontId="12" fillId="0" borderId="45" xfId="7" applyNumberFormat="1" applyFont="1" applyBorder="1" applyAlignment="1">
      <alignment horizontal="center" vertical="center"/>
    </xf>
    <xf numFmtId="166" fontId="12" fillId="2" borderId="55" xfId="7" applyNumberFormat="1" applyFont="1" applyFill="1" applyBorder="1" applyAlignment="1">
      <alignment horizontal="center" vertical="center"/>
    </xf>
    <xf numFmtId="166" fontId="12" fillId="2" borderId="45" xfId="7" applyNumberFormat="1" applyFont="1" applyFill="1" applyBorder="1" applyAlignment="1">
      <alignment horizontal="center" vertical="center"/>
    </xf>
    <xf numFmtId="166" fontId="12" fillId="2" borderId="46" xfId="7" applyNumberFormat="1" applyFont="1" applyFill="1" applyBorder="1" applyAlignment="1">
      <alignment horizontal="center" vertical="center"/>
    </xf>
    <xf numFmtId="44" fontId="8" fillId="4" borderId="0" xfId="0" applyNumberFormat="1" applyFont="1" applyFill="1"/>
    <xf numFmtId="44" fontId="8" fillId="4" borderId="0" xfId="4" applyFont="1" applyFill="1"/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4" fontId="16" fillId="0" borderId="0" xfId="4" applyFont="1" applyAlignment="1">
      <alignment horizontal="center" vertical="center" wrapText="1"/>
    </xf>
    <xf numFmtId="168" fontId="2" fillId="0" borderId="0" xfId="1" applyNumberFormat="1"/>
    <xf numFmtId="49" fontId="11" fillId="0" borderId="32" xfId="7" applyNumberFormat="1" applyFont="1" applyFill="1" applyBorder="1" applyAlignment="1">
      <alignment horizontal="center" vertical="center"/>
    </xf>
    <xf numFmtId="0" fontId="10" fillId="0" borderId="23" xfId="7" applyFont="1" applyBorder="1" applyAlignment="1">
      <alignment horizontal="center" vertical="center"/>
    </xf>
    <xf numFmtId="166" fontId="12" fillId="5" borderId="17" xfId="7" applyNumberFormat="1" applyFont="1" applyFill="1" applyBorder="1" applyAlignment="1">
      <alignment horizontal="center" vertical="center"/>
    </xf>
    <xf numFmtId="168" fontId="12" fillId="2" borderId="21" xfId="7" applyNumberFormat="1" applyFont="1" applyFill="1" applyBorder="1" applyAlignment="1">
      <alignment horizontal="center" vertical="center"/>
    </xf>
    <xf numFmtId="168" fontId="12" fillId="2" borderId="2" xfId="7" applyNumberFormat="1" applyFont="1" applyFill="1" applyBorder="1" applyAlignment="1">
      <alignment horizontal="center" vertical="center"/>
    </xf>
    <xf numFmtId="166" fontId="12" fillId="5" borderId="6" xfId="1" applyNumberFormat="1" applyFont="1" applyFill="1" applyBorder="1" applyAlignment="1">
      <alignment horizontal="center" vertical="center"/>
    </xf>
    <xf numFmtId="168" fontId="12" fillId="2" borderId="21" xfId="1" applyNumberFormat="1" applyFont="1" applyFill="1" applyBorder="1" applyAlignment="1">
      <alignment horizontal="center" vertical="center"/>
    </xf>
    <xf numFmtId="168" fontId="12" fillId="0" borderId="2" xfId="1" applyNumberFormat="1" applyFont="1" applyBorder="1" applyAlignment="1">
      <alignment horizontal="center" vertical="center"/>
    </xf>
    <xf numFmtId="171" fontId="12" fillId="5" borderId="6" xfId="7" applyNumberFormat="1" applyFont="1" applyFill="1" applyBorder="1" applyAlignment="1">
      <alignment horizontal="center" vertical="center"/>
    </xf>
    <xf numFmtId="166" fontId="8" fillId="6" borderId="2" xfId="0" applyNumberFormat="1" applyFont="1" applyFill="1" applyBorder="1" applyAlignment="1"/>
    <xf numFmtId="0" fontId="10" fillId="0" borderId="32" xfId="7" applyFont="1" applyFill="1" applyBorder="1" applyAlignment="1">
      <alignment horizontal="center" vertical="center"/>
    </xf>
    <xf numFmtId="39" fontId="12" fillId="0" borderId="59" xfId="1" applyNumberFormat="1" applyFont="1" applyFill="1" applyBorder="1" applyAlignment="1">
      <alignment horizontal="center" vertical="center"/>
    </xf>
    <xf numFmtId="0" fontId="10" fillId="0" borderId="58" xfId="7" applyFont="1" applyBorder="1" applyAlignment="1">
      <alignment horizontal="center" vertical="center"/>
    </xf>
    <xf numFmtId="166" fontId="12" fillId="5" borderId="47" xfId="7" applyNumberFormat="1" applyFont="1" applyFill="1" applyBorder="1" applyAlignment="1">
      <alignment horizontal="center" vertical="center"/>
    </xf>
    <xf numFmtId="165" fontId="12" fillId="5" borderId="47" xfId="1" applyNumberFormat="1" applyFont="1" applyFill="1" applyBorder="1" applyAlignment="1">
      <alignment horizontal="center" vertical="center"/>
    </xf>
    <xf numFmtId="166" fontId="12" fillId="0" borderId="55" xfId="1" applyNumberFormat="1" applyFont="1" applyBorder="1" applyAlignment="1">
      <alignment horizontal="center" vertical="center"/>
    </xf>
    <xf numFmtId="166" fontId="12" fillId="0" borderId="45" xfId="1" applyNumberFormat="1" applyFont="1" applyBorder="1" applyAlignment="1">
      <alignment horizontal="center" vertical="center"/>
    </xf>
    <xf numFmtId="166" fontId="12" fillId="2" borderId="46" xfId="1" applyNumberFormat="1" applyFont="1" applyFill="1" applyBorder="1" applyAlignment="1">
      <alignment horizontal="center" vertical="center"/>
    </xf>
    <xf numFmtId="165" fontId="12" fillId="5" borderId="60" xfId="7" applyNumberFormat="1" applyFont="1" applyFill="1" applyBorder="1" applyAlignment="1">
      <alignment horizontal="center" vertical="center"/>
    </xf>
    <xf numFmtId="165" fontId="12" fillId="5" borderId="54" xfId="7" applyNumberFormat="1" applyFont="1" applyFill="1" applyBorder="1" applyAlignment="1">
      <alignment horizontal="center" vertical="center"/>
    </xf>
    <xf numFmtId="165" fontId="12" fillId="5" borderId="61" xfId="7" applyNumberFormat="1" applyFont="1" applyFill="1" applyBorder="1" applyAlignment="1">
      <alignment horizontal="center" vertical="center"/>
    </xf>
    <xf numFmtId="165" fontId="12" fillId="5" borderId="62" xfId="7" applyNumberFormat="1" applyFont="1" applyFill="1" applyBorder="1" applyAlignment="1">
      <alignment horizontal="center" vertical="center"/>
    </xf>
    <xf numFmtId="166" fontId="13" fillId="0" borderId="0" xfId="7" applyNumberFormat="1" applyFont="1" applyFill="1" applyBorder="1"/>
    <xf numFmtId="166" fontId="12" fillId="5" borderId="47" xfId="1" applyNumberFormat="1" applyFont="1" applyFill="1" applyBorder="1" applyAlignment="1">
      <alignment horizontal="center" vertical="center"/>
    </xf>
    <xf numFmtId="0" fontId="12" fillId="5" borderId="3" xfId="7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44" fontId="8" fillId="2" borderId="0" xfId="4" applyFont="1" applyFill="1"/>
    <xf numFmtId="0" fontId="0" fillId="2" borderId="0" xfId="0" applyFill="1"/>
    <xf numFmtId="0" fontId="18" fillId="11" borderId="10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vertical="center" wrapText="1"/>
    </xf>
    <xf numFmtId="44" fontId="18" fillId="2" borderId="1" xfId="4" applyFont="1" applyFill="1" applyBorder="1" applyAlignment="1">
      <alignment horizontal="center" vertical="center" wrapText="1"/>
    </xf>
    <xf numFmtId="44" fontId="0" fillId="2" borderId="1" xfId="4" applyFont="1" applyFill="1" applyBorder="1" applyAlignment="1">
      <alignment horizontal="center" vertical="center" wrapText="1"/>
    </xf>
    <xf numFmtId="44" fontId="0" fillId="2" borderId="13" xfId="4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0" fontId="1" fillId="12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18" fillId="8" borderId="1" xfId="0" applyFont="1" applyFill="1" applyBorder="1" applyAlignment="1">
      <alignment horizontal="center" vertical="center" wrapText="1"/>
    </xf>
    <xf numFmtId="44" fontId="18" fillId="8" borderId="1" xfId="4" applyFont="1" applyFill="1" applyBorder="1" applyAlignment="1">
      <alignment horizontal="center" vertical="center" wrapText="1"/>
    </xf>
    <xf numFmtId="44" fontId="18" fillId="8" borderId="18" xfId="4" applyFont="1" applyFill="1" applyBorder="1" applyAlignment="1">
      <alignment horizontal="center" vertical="center" wrapText="1"/>
    </xf>
    <xf numFmtId="44" fontId="18" fillId="8" borderId="11" xfId="4" applyFont="1" applyFill="1" applyBorder="1" applyAlignment="1">
      <alignment horizontal="center" vertical="center" wrapText="1"/>
    </xf>
    <xf numFmtId="44" fontId="18" fillId="2" borderId="18" xfId="4" applyFont="1" applyFill="1" applyBorder="1" applyAlignment="1">
      <alignment horizontal="center" vertical="center" wrapText="1"/>
    </xf>
    <xf numFmtId="44" fontId="18" fillId="2" borderId="11" xfId="4" applyFont="1" applyFill="1" applyBorder="1" applyAlignment="1">
      <alignment horizontal="center" vertical="center" wrapText="1"/>
    </xf>
    <xf numFmtId="44" fontId="0" fillId="2" borderId="18" xfId="4" applyFont="1" applyFill="1" applyBorder="1" applyAlignment="1">
      <alignment horizontal="center" vertical="center" wrapText="1"/>
    </xf>
    <xf numFmtId="44" fontId="0" fillId="2" borderId="11" xfId="4" applyFont="1" applyFill="1" applyBorder="1" applyAlignment="1">
      <alignment horizontal="center" vertical="center" wrapText="1"/>
    </xf>
    <xf numFmtId="44" fontId="0" fillId="2" borderId="65" xfId="4" applyFont="1" applyFill="1" applyBorder="1" applyAlignment="1">
      <alignment horizontal="center" vertical="center" wrapText="1"/>
    </xf>
    <xf numFmtId="44" fontId="0" fillId="2" borderId="14" xfId="4" applyFont="1" applyFill="1" applyBorder="1" applyAlignment="1">
      <alignment horizontal="center" vertical="center" wrapText="1"/>
    </xf>
    <xf numFmtId="0" fontId="6" fillId="0" borderId="0" xfId="0" applyFont="1"/>
    <xf numFmtId="10" fontId="0" fillId="0" borderId="0" xfId="0" applyNumberFormat="1"/>
    <xf numFmtId="10" fontId="0" fillId="0" borderId="0" xfId="11" applyNumberFormat="1" applyFont="1"/>
    <xf numFmtId="44" fontId="0" fillId="3" borderId="30" xfId="0" applyNumberFormat="1" applyFill="1" applyBorder="1"/>
    <xf numFmtId="0" fontId="0" fillId="3" borderId="44" xfId="0" applyFill="1" applyBorder="1"/>
    <xf numFmtId="169" fontId="0" fillId="0" borderId="0" xfId="0" applyNumberFormat="1"/>
    <xf numFmtId="166" fontId="0" fillId="0" borderId="0" xfId="0" applyNumberFormat="1"/>
    <xf numFmtId="0" fontId="19" fillId="2" borderId="41" xfId="0" applyFont="1" applyFill="1" applyBorder="1"/>
    <xf numFmtId="172" fontId="0" fillId="0" borderId="0" xfId="11" applyNumberFormat="1" applyFont="1"/>
    <xf numFmtId="0" fontId="20" fillId="2" borderId="19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41" xfId="0" applyFont="1" applyFill="1" applyBorder="1"/>
    <xf numFmtId="44" fontId="21" fillId="2" borderId="19" xfId="4" applyFont="1" applyFill="1" applyBorder="1" applyAlignment="1">
      <alignment horizontal="center" vertical="center" wrapText="1"/>
    </xf>
    <xf numFmtId="44" fontId="21" fillId="2" borderId="3" xfId="4" applyFont="1" applyFill="1" applyBorder="1" applyAlignment="1">
      <alignment horizontal="center" vertical="center" wrapText="1"/>
    </xf>
    <xf numFmtId="0" fontId="22" fillId="0" borderId="0" xfId="0" applyFont="1"/>
    <xf numFmtId="44" fontId="22" fillId="0" borderId="0" xfId="0" applyNumberFormat="1" applyFont="1"/>
    <xf numFmtId="4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2" fontId="22" fillId="0" borderId="0" xfId="0" applyNumberFormat="1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44" fontId="19" fillId="2" borderId="4" xfId="4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9" fillId="2" borderId="1" xfId="0" applyFont="1" applyFill="1" applyBorder="1"/>
    <xf numFmtId="44" fontId="21" fillId="2" borderId="3" xfId="4" applyNumberFormat="1" applyFont="1" applyFill="1" applyBorder="1" applyAlignment="1">
      <alignment horizontal="center" vertical="center" wrapText="1"/>
    </xf>
    <xf numFmtId="44" fontId="22" fillId="0" borderId="33" xfId="0" applyNumberFormat="1" applyFont="1" applyBorder="1"/>
    <xf numFmtId="173" fontId="22" fillId="0" borderId="34" xfId="11" applyNumberFormat="1" applyFont="1" applyBorder="1"/>
    <xf numFmtId="166" fontId="23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49" fontId="11" fillId="0" borderId="32" xfId="7" applyNumberFormat="1" applyFont="1" applyFill="1" applyBorder="1" applyAlignment="1">
      <alignment horizontal="center" vertical="center"/>
    </xf>
    <xf numFmtId="49" fontId="11" fillId="0" borderId="33" xfId="7" applyNumberFormat="1" applyFont="1" applyFill="1" applyBorder="1" applyAlignment="1">
      <alignment horizontal="center" vertical="center"/>
    </xf>
    <xf numFmtId="49" fontId="11" fillId="0" borderId="34" xfId="7" applyNumberFormat="1" applyFont="1" applyFill="1" applyBorder="1" applyAlignment="1">
      <alignment horizontal="center" vertical="center"/>
    </xf>
    <xf numFmtId="0" fontId="10" fillId="0" borderId="24" xfId="7" applyFont="1" applyFill="1" applyBorder="1" applyAlignment="1">
      <alignment horizontal="center" vertical="center"/>
    </xf>
    <xf numFmtId="0" fontId="10" fillId="0" borderId="31" xfId="7" applyFont="1" applyFill="1" applyBorder="1" applyAlignment="1">
      <alignment horizontal="center" vertical="center"/>
    </xf>
    <xf numFmtId="0" fontId="10" fillId="0" borderId="35" xfId="7" applyFont="1" applyFill="1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0" fontId="10" fillId="0" borderId="29" xfId="7" applyFont="1" applyFill="1" applyBorder="1" applyAlignment="1">
      <alignment horizontal="center" vertical="center"/>
    </xf>
    <xf numFmtId="0" fontId="10" fillId="0" borderId="23" xfId="7" applyFont="1" applyFill="1" applyBorder="1" applyAlignment="1">
      <alignment horizontal="center" vertical="center"/>
    </xf>
    <xf numFmtId="0" fontId="10" fillId="0" borderId="37" xfId="7" applyFont="1" applyFill="1" applyBorder="1" applyAlignment="1">
      <alignment horizontal="center" vertical="center"/>
    </xf>
    <xf numFmtId="0" fontId="10" fillId="0" borderId="38" xfId="7" applyFont="1" applyFill="1" applyBorder="1" applyAlignment="1">
      <alignment horizontal="center" vertical="center"/>
    </xf>
    <xf numFmtId="49" fontId="11" fillId="0" borderId="32" xfId="7" applyNumberFormat="1" applyFont="1" applyBorder="1" applyAlignment="1">
      <alignment horizontal="center" vertical="center"/>
    </xf>
    <xf numFmtId="49" fontId="11" fillId="0" borderId="33" xfId="7" applyNumberFormat="1" applyFont="1" applyBorder="1" applyAlignment="1">
      <alignment horizontal="center" vertical="center"/>
    </xf>
    <xf numFmtId="49" fontId="11" fillId="0" borderId="34" xfId="7" applyNumberFormat="1" applyFont="1" applyBorder="1" applyAlignment="1">
      <alignment horizontal="center" vertical="center"/>
    </xf>
    <xf numFmtId="0" fontId="10" fillId="0" borderId="23" xfId="7" applyFont="1" applyBorder="1" applyAlignment="1">
      <alignment horizontal="center" vertical="center"/>
    </xf>
    <xf numFmtId="0" fontId="10" fillId="0" borderId="24" xfId="7" applyFont="1" applyBorder="1" applyAlignment="1">
      <alignment horizontal="center" vertical="center"/>
    </xf>
    <xf numFmtId="0" fontId="10" fillId="0" borderId="50" xfId="7" applyFont="1" applyBorder="1" applyAlignment="1">
      <alignment horizontal="center" vertical="center"/>
    </xf>
    <xf numFmtId="0" fontId="10" fillId="0" borderId="52" xfId="7" applyFont="1" applyBorder="1" applyAlignment="1">
      <alignment horizontal="center" vertical="center"/>
    </xf>
    <xf numFmtId="0" fontId="10" fillId="0" borderId="37" xfId="7" applyFont="1" applyBorder="1" applyAlignment="1">
      <alignment horizontal="center" vertical="center"/>
    </xf>
    <xf numFmtId="0" fontId="10" fillId="0" borderId="35" xfId="7" applyFont="1" applyBorder="1" applyAlignment="1">
      <alignment horizontal="center" vertical="center"/>
    </xf>
    <xf numFmtId="0" fontId="10" fillId="0" borderId="33" xfId="7" applyFont="1" applyBorder="1" applyAlignment="1">
      <alignment horizontal="center" vertical="center"/>
    </xf>
    <xf numFmtId="0" fontId="10" fillId="0" borderId="38" xfId="7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28" xfId="7" applyFont="1" applyBorder="1" applyAlignment="1">
      <alignment horizontal="center" vertical="center"/>
    </xf>
    <xf numFmtId="0" fontId="10" fillId="0" borderId="29" xfId="7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0" fontId="17" fillId="10" borderId="57" xfId="0" applyFont="1" applyFill="1" applyBorder="1" applyAlignment="1">
      <alignment horizontal="center" vertical="center" wrapText="1"/>
    </xf>
    <xf numFmtId="0" fontId="17" fillId="10" borderId="63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44" fontId="18" fillId="8" borderId="21" xfId="4" applyFont="1" applyFill="1" applyBorder="1" applyAlignment="1">
      <alignment horizontal="center" vertical="center" wrapText="1"/>
    </xf>
    <xf numFmtId="44" fontId="18" fillId="8" borderId="41" xfId="4" applyFont="1" applyFill="1" applyBorder="1" applyAlignment="1">
      <alignment horizontal="center" vertical="center" wrapText="1"/>
    </xf>
    <xf numFmtId="44" fontId="18" fillId="8" borderId="27" xfId="4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44" fontId="22" fillId="0" borderId="32" xfId="0" applyNumberFormat="1" applyFont="1" applyBorder="1" applyAlignment="1">
      <alignment horizontal="center" vertical="center" wrapText="1"/>
    </xf>
    <xf numFmtId="44" fontId="22" fillId="0" borderId="3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7" fillId="0" borderId="2" xfId="4" applyNumberFormat="1" applyFont="1" applyFill="1" applyBorder="1" applyAlignment="1">
      <alignment horizontal="center" vertical="center" wrapText="1"/>
    </xf>
    <xf numFmtId="165" fontId="7" fillId="0" borderId="2" xfId="4" applyNumberFormat="1" applyFont="1" applyFill="1" applyBorder="1" applyAlignment="1">
      <alignment horizontal="center" vertical="center" wrapText="1"/>
    </xf>
    <xf numFmtId="164" fontId="7" fillId="0" borderId="2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165" fontId="14" fillId="0" borderId="1" xfId="4" applyNumberFormat="1" applyFont="1" applyFill="1" applyBorder="1" applyAlignment="1">
      <alignment horizontal="center" vertical="center" wrapText="1"/>
    </xf>
    <xf numFmtId="166" fontId="14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</cellXfs>
  <cellStyles count="12">
    <cellStyle name="Денежный" xfId="4" builtinId="4"/>
    <cellStyle name="Денежный 2" xfId="10"/>
    <cellStyle name="Денежный 3" xfId="8"/>
    <cellStyle name="Обычный" xfId="0" builtinId="0"/>
    <cellStyle name="Обычный 13" xfId="6"/>
    <cellStyle name="Обычный 2" xfId="1"/>
    <cellStyle name="Обычный 2 2" xfId="3"/>
    <cellStyle name="Обычный 3" xfId="9"/>
    <cellStyle name="Обычный 4" xfId="7"/>
    <cellStyle name="Обычный 6" xfId="2"/>
    <cellStyle name="Обычный 6 8" xfId="5"/>
    <cellStyle name="Процентный" xfId="11" builtinId="5"/>
  </cellStyles>
  <dxfs count="0"/>
  <tableStyles count="0" defaultTableStyle="TableStyleMedium2" defaultPivotStyle="PivotStyleLight16"/>
  <colors>
    <mruColors>
      <color rgb="FFFFFF99"/>
      <color rgb="FFFF0066"/>
      <color rgb="FF99FF99"/>
      <color rgb="FFFFCCFF"/>
      <color rgb="FF00FFFF"/>
      <color rgb="FFD47A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H1048536"/>
  <sheetViews>
    <sheetView tabSelected="1" view="pageBreakPreview" zoomScale="50" zoomScaleNormal="30" zoomScaleSheetLayoutView="50" workbookViewId="0">
      <pane ySplit="1" topLeftCell="A2" activePane="bottomLeft" state="frozen"/>
      <selection pane="bottomLeft" activeCell="P4" sqref="P4"/>
    </sheetView>
  </sheetViews>
  <sheetFormatPr defaultRowHeight="15" x14ac:dyDescent="0.25"/>
  <cols>
    <col min="1" max="1" width="7.140625" style="3" customWidth="1"/>
    <col min="2" max="2" width="21.85546875" style="3" customWidth="1"/>
    <col min="3" max="3" width="21" style="3" customWidth="1"/>
    <col min="4" max="4" width="37.7109375" style="3" customWidth="1"/>
    <col min="5" max="5" width="49.42578125" style="3" customWidth="1"/>
    <col min="6" max="6" width="22.7109375" style="210" customWidth="1"/>
    <col min="7" max="7" width="21.85546875" style="3" customWidth="1"/>
    <col min="8" max="8" width="17.7109375" style="3" customWidth="1"/>
    <col min="9" max="10" width="23" style="3" customWidth="1"/>
    <col min="11" max="11" width="11" style="3" customWidth="1"/>
    <col min="12" max="12" width="11.7109375" style="3" customWidth="1"/>
    <col min="13" max="13" width="16" style="3" customWidth="1"/>
    <col min="14" max="14" width="20.7109375" style="3" customWidth="1"/>
    <col min="15" max="15" width="23.140625" style="3" customWidth="1"/>
    <col min="16" max="16" width="20" style="4" customWidth="1"/>
    <col min="17" max="17" width="21.42578125" style="3" customWidth="1"/>
    <col min="18" max="1126" width="9.140625" style="154"/>
    <col min="1127" max="16384" width="9.140625" style="2"/>
  </cols>
  <sheetData>
    <row r="1" spans="1:1126" s="1" customFormat="1" ht="111" customHeight="1" thickBot="1" x14ac:dyDescent="0.25">
      <c r="A1" s="269" t="s">
        <v>7</v>
      </c>
      <c r="B1" s="270" t="s">
        <v>55</v>
      </c>
      <c r="C1" s="270" t="s">
        <v>5</v>
      </c>
      <c r="D1" s="270" t="s">
        <v>6</v>
      </c>
      <c r="E1" s="270" t="s">
        <v>2</v>
      </c>
      <c r="F1" s="271" t="s">
        <v>4</v>
      </c>
      <c r="G1" s="270" t="s">
        <v>3</v>
      </c>
      <c r="H1" s="270" t="s">
        <v>0</v>
      </c>
      <c r="I1" s="270" t="s">
        <v>9</v>
      </c>
      <c r="J1" s="270" t="s">
        <v>805</v>
      </c>
      <c r="K1" s="270" t="s">
        <v>16</v>
      </c>
      <c r="L1" s="270" t="s">
        <v>17</v>
      </c>
      <c r="M1" s="270" t="s">
        <v>1</v>
      </c>
      <c r="N1" s="270" t="s">
        <v>673</v>
      </c>
      <c r="O1" s="270" t="s">
        <v>8</v>
      </c>
      <c r="P1" s="270" t="s">
        <v>846</v>
      </c>
      <c r="Q1" s="272" t="s">
        <v>1483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  <c r="MC1" s="153"/>
      <c r="MD1" s="153"/>
      <c r="ME1" s="153"/>
      <c r="MF1" s="153"/>
      <c r="MG1" s="153"/>
      <c r="MH1" s="153"/>
      <c r="MI1" s="153"/>
      <c r="MJ1" s="153"/>
      <c r="MK1" s="153"/>
      <c r="ML1" s="153"/>
      <c r="MM1" s="153"/>
      <c r="MN1" s="153"/>
      <c r="MO1" s="153"/>
      <c r="MP1" s="153"/>
      <c r="MQ1" s="153"/>
      <c r="MR1" s="153"/>
      <c r="MS1" s="153"/>
      <c r="MT1" s="153"/>
      <c r="MU1" s="153"/>
      <c r="MV1" s="153"/>
      <c r="MW1" s="153"/>
      <c r="MX1" s="153"/>
      <c r="MY1" s="153"/>
      <c r="MZ1" s="153"/>
      <c r="NA1" s="153"/>
      <c r="NB1" s="153"/>
      <c r="NC1" s="153"/>
      <c r="ND1" s="153"/>
      <c r="NE1" s="153"/>
      <c r="NF1" s="153"/>
      <c r="NG1" s="153"/>
      <c r="NH1" s="153"/>
      <c r="NI1" s="153"/>
      <c r="NJ1" s="153"/>
      <c r="NK1" s="153"/>
      <c r="NL1" s="153"/>
      <c r="NM1" s="153"/>
      <c r="NN1" s="153"/>
      <c r="NO1" s="153"/>
      <c r="NP1" s="153"/>
      <c r="NQ1" s="153"/>
      <c r="NR1" s="153"/>
      <c r="NS1" s="153"/>
      <c r="NT1" s="153"/>
      <c r="NU1" s="153"/>
      <c r="NV1" s="153"/>
      <c r="NW1" s="153"/>
      <c r="NX1" s="153"/>
      <c r="NY1" s="153"/>
      <c r="NZ1" s="153"/>
      <c r="OA1" s="153"/>
      <c r="OB1" s="153"/>
      <c r="OC1" s="153"/>
      <c r="OD1" s="153"/>
      <c r="OE1" s="153"/>
      <c r="OF1" s="153"/>
      <c r="OG1" s="153"/>
      <c r="OH1" s="153"/>
      <c r="OI1" s="153"/>
      <c r="OJ1" s="153"/>
      <c r="OK1" s="153"/>
      <c r="OL1" s="153"/>
      <c r="OM1" s="153"/>
      <c r="ON1" s="153"/>
      <c r="OO1" s="153"/>
      <c r="OP1" s="153"/>
      <c r="OQ1" s="153"/>
      <c r="OR1" s="153"/>
      <c r="OS1" s="153"/>
      <c r="OT1" s="153"/>
      <c r="OU1" s="153"/>
      <c r="OV1" s="153"/>
      <c r="OW1" s="153"/>
      <c r="OX1" s="153"/>
      <c r="OY1" s="153"/>
      <c r="OZ1" s="153"/>
      <c r="PA1" s="153"/>
      <c r="PB1" s="153"/>
      <c r="PC1" s="153"/>
      <c r="PD1" s="153"/>
      <c r="PE1" s="153"/>
      <c r="PF1" s="153"/>
      <c r="PG1" s="153"/>
      <c r="PH1" s="153"/>
      <c r="PI1" s="153"/>
      <c r="PJ1" s="153"/>
      <c r="PK1" s="153"/>
      <c r="PL1" s="153"/>
      <c r="PM1" s="153"/>
      <c r="PN1" s="153"/>
      <c r="PO1" s="153"/>
      <c r="PP1" s="153"/>
      <c r="PQ1" s="153"/>
      <c r="PR1" s="153"/>
      <c r="PS1" s="153"/>
      <c r="PT1" s="153"/>
      <c r="PU1" s="153"/>
      <c r="PV1" s="153"/>
      <c r="PW1" s="153"/>
      <c r="PX1" s="153"/>
      <c r="PY1" s="153"/>
      <c r="PZ1" s="153"/>
      <c r="QA1" s="153"/>
      <c r="QB1" s="153"/>
      <c r="QC1" s="153"/>
      <c r="QD1" s="153"/>
      <c r="QE1" s="153"/>
      <c r="QF1" s="153"/>
      <c r="QG1" s="153"/>
      <c r="QH1" s="153"/>
      <c r="QI1" s="153"/>
      <c r="QJ1" s="153"/>
      <c r="QK1" s="153"/>
      <c r="QL1" s="153"/>
      <c r="QM1" s="153"/>
      <c r="QN1" s="153"/>
      <c r="QO1" s="153"/>
      <c r="QP1" s="153"/>
      <c r="QQ1" s="153"/>
      <c r="QR1" s="153"/>
      <c r="QS1" s="153"/>
      <c r="QT1" s="153"/>
      <c r="QU1" s="153"/>
      <c r="QV1" s="153"/>
      <c r="QW1" s="153"/>
      <c r="QX1" s="153"/>
      <c r="QY1" s="153"/>
      <c r="QZ1" s="153"/>
      <c r="RA1" s="153"/>
      <c r="RB1" s="153"/>
      <c r="RC1" s="153"/>
      <c r="RD1" s="153"/>
      <c r="RE1" s="153"/>
      <c r="RF1" s="153"/>
      <c r="RG1" s="153"/>
      <c r="RH1" s="153"/>
      <c r="RI1" s="153"/>
      <c r="RJ1" s="153"/>
      <c r="RK1" s="153"/>
      <c r="RL1" s="153"/>
      <c r="RM1" s="153"/>
      <c r="RN1" s="153"/>
      <c r="RO1" s="153"/>
      <c r="RP1" s="153"/>
      <c r="RQ1" s="153"/>
      <c r="RR1" s="153"/>
      <c r="RS1" s="153"/>
      <c r="RT1" s="153"/>
      <c r="RU1" s="153"/>
      <c r="RV1" s="153"/>
      <c r="RW1" s="153"/>
      <c r="RX1" s="153"/>
      <c r="RY1" s="153"/>
      <c r="RZ1" s="153"/>
      <c r="SA1" s="153"/>
      <c r="SB1" s="153"/>
      <c r="SC1" s="153"/>
      <c r="SD1" s="153"/>
      <c r="SE1" s="153"/>
      <c r="SF1" s="153"/>
      <c r="SG1" s="153"/>
      <c r="SH1" s="153"/>
      <c r="SI1" s="153"/>
      <c r="SJ1" s="153"/>
      <c r="SK1" s="153"/>
      <c r="SL1" s="153"/>
      <c r="SM1" s="153"/>
      <c r="SN1" s="153"/>
      <c r="SO1" s="153"/>
      <c r="SP1" s="153"/>
      <c r="SQ1" s="153"/>
      <c r="SR1" s="153"/>
      <c r="SS1" s="153"/>
      <c r="ST1" s="153"/>
      <c r="SU1" s="153"/>
      <c r="SV1" s="153"/>
      <c r="SW1" s="153"/>
      <c r="SX1" s="153"/>
      <c r="SY1" s="153"/>
      <c r="SZ1" s="153"/>
      <c r="TA1" s="153"/>
      <c r="TB1" s="153"/>
      <c r="TC1" s="153"/>
      <c r="TD1" s="153"/>
      <c r="TE1" s="153"/>
      <c r="TF1" s="153"/>
      <c r="TG1" s="153"/>
      <c r="TH1" s="153"/>
      <c r="TI1" s="153"/>
      <c r="TJ1" s="153"/>
      <c r="TK1" s="153"/>
      <c r="TL1" s="153"/>
      <c r="TM1" s="153"/>
      <c r="TN1" s="153"/>
      <c r="TO1" s="153"/>
      <c r="TP1" s="153"/>
      <c r="TQ1" s="153"/>
      <c r="TR1" s="153"/>
      <c r="TS1" s="153"/>
      <c r="TT1" s="153"/>
      <c r="TU1" s="153"/>
      <c r="TV1" s="153"/>
      <c r="TW1" s="153"/>
      <c r="TX1" s="153"/>
      <c r="TY1" s="153"/>
      <c r="TZ1" s="153"/>
      <c r="UA1" s="153"/>
      <c r="UB1" s="153"/>
      <c r="UC1" s="153"/>
      <c r="UD1" s="153"/>
      <c r="UE1" s="153"/>
      <c r="UF1" s="153"/>
      <c r="UG1" s="153"/>
      <c r="UH1" s="153"/>
      <c r="UI1" s="153"/>
      <c r="UJ1" s="153"/>
      <c r="UK1" s="153"/>
      <c r="UL1" s="153"/>
      <c r="UM1" s="153"/>
      <c r="UN1" s="153"/>
      <c r="UO1" s="153"/>
      <c r="UP1" s="153"/>
      <c r="UQ1" s="153"/>
      <c r="UR1" s="153"/>
      <c r="US1" s="153"/>
      <c r="UT1" s="153"/>
      <c r="UU1" s="153"/>
      <c r="UV1" s="153"/>
      <c r="UW1" s="153"/>
      <c r="UX1" s="153"/>
      <c r="UY1" s="153"/>
      <c r="UZ1" s="153"/>
      <c r="VA1" s="153"/>
      <c r="VB1" s="153"/>
      <c r="VC1" s="153"/>
      <c r="VD1" s="153"/>
      <c r="VE1" s="153"/>
      <c r="VF1" s="153"/>
      <c r="VG1" s="153"/>
      <c r="VH1" s="153"/>
      <c r="VI1" s="153"/>
      <c r="VJ1" s="153"/>
      <c r="VK1" s="153"/>
      <c r="VL1" s="153"/>
      <c r="VM1" s="153"/>
      <c r="VN1" s="153"/>
      <c r="VO1" s="153"/>
      <c r="VP1" s="153"/>
      <c r="VQ1" s="153"/>
      <c r="VR1" s="153"/>
      <c r="VS1" s="153"/>
      <c r="VT1" s="153"/>
      <c r="VU1" s="153"/>
      <c r="VV1" s="153"/>
      <c r="VW1" s="153"/>
      <c r="VX1" s="153"/>
      <c r="VY1" s="153"/>
      <c r="VZ1" s="153"/>
      <c r="WA1" s="153"/>
      <c r="WB1" s="153"/>
      <c r="WC1" s="153"/>
      <c r="WD1" s="153"/>
      <c r="WE1" s="153"/>
      <c r="WF1" s="153"/>
      <c r="WG1" s="153"/>
      <c r="WH1" s="153"/>
      <c r="WI1" s="153"/>
      <c r="WJ1" s="153"/>
      <c r="WK1" s="153"/>
      <c r="WL1" s="153"/>
      <c r="WM1" s="153"/>
      <c r="WN1" s="153"/>
      <c r="WO1" s="153"/>
      <c r="WP1" s="153"/>
      <c r="WQ1" s="153"/>
      <c r="WR1" s="153"/>
      <c r="WS1" s="153"/>
      <c r="WT1" s="153"/>
      <c r="WU1" s="153"/>
      <c r="WV1" s="153"/>
      <c r="WW1" s="153"/>
      <c r="WX1" s="153"/>
      <c r="WY1" s="153"/>
      <c r="WZ1" s="153"/>
      <c r="XA1" s="153"/>
      <c r="XB1" s="153"/>
      <c r="XC1" s="153"/>
      <c r="XD1" s="153"/>
      <c r="XE1" s="153"/>
      <c r="XF1" s="153"/>
      <c r="XG1" s="153"/>
      <c r="XH1" s="153"/>
      <c r="XI1" s="153"/>
      <c r="XJ1" s="153"/>
      <c r="XK1" s="153"/>
      <c r="XL1" s="153"/>
      <c r="XM1" s="153"/>
      <c r="XN1" s="153"/>
      <c r="XO1" s="153"/>
      <c r="XP1" s="153"/>
      <c r="XQ1" s="153"/>
      <c r="XR1" s="153"/>
      <c r="XS1" s="153"/>
      <c r="XT1" s="153"/>
      <c r="XU1" s="153"/>
      <c r="XV1" s="153"/>
      <c r="XW1" s="153"/>
      <c r="XX1" s="153"/>
      <c r="XY1" s="153"/>
      <c r="XZ1" s="153"/>
      <c r="YA1" s="153"/>
      <c r="YB1" s="153"/>
      <c r="YC1" s="153"/>
      <c r="YD1" s="153"/>
      <c r="YE1" s="153"/>
      <c r="YF1" s="153"/>
      <c r="YG1" s="153"/>
      <c r="YH1" s="153"/>
      <c r="YI1" s="153"/>
      <c r="YJ1" s="153"/>
      <c r="YK1" s="153"/>
      <c r="YL1" s="153"/>
      <c r="YM1" s="153"/>
      <c r="YN1" s="153"/>
      <c r="YO1" s="153"/>
      <c r="YP1" s="153"/>
      <c r="YQ1" s="153"/>
      <c r="YR1" s="153"/>
      <c r="YS1" s="153"/>
      <c r="YT1" s="153"/>
      <c r="YU1" s="153"/>
      <c r="YV1" s="153"/>
      <c r="YW1" s="153"/>
      <c r="YX1" s="153"/>
      <c r="YY1" s="153"/>
      <c r="YZ1" s="153"/>
      <c r="ZA1" s="153"/>
      <c r="ZB1" s="153"/>
      <c r="ZC1" s="153"/>
      <c r="ZD1" s="153"/>
      <c r="ZE1" s="153"/>
      <c r="ZF1" s="153"/>
      <c r="ZG1" s="153"/>
      <c r="ZH1" s="153"/>
      <c r="ZI1" s="153"/>
      <c r="ZJ1" s="153"/>
      <c r="ZK1" s="153"/>
      <c r="ZL1" s="153"/>
      <c r="ZM1" s="153"/>
      <c r="ZN1" s="153"/>
      <c r="ZO1" s="153"/>
      <c r="ZP1" s="153"/>
      <c r="ZQ1" s="153"/>
      <c r="ZR1" s="153"/>
      <c r="ZS1" s="153"/>
      <c r="ZT1" s="153"/>
      <c r="ZU1" s="153"/>
      <c r="ZV1" s="153"/>
      <c r="ZW1" s="153"/>
      <c r="ZX1" s="153"/>
      <c r="ZY1" s="153"/>
      <c r="ZZ1" s="153"/>
      <c r="AAA1" s="153"/>
      <c r="AAB1" s="153"/>
      <c r="AAC1" s="153"/>
      <c r="AAD1" s="153"/>
      <c r="AAE1" s="153"/>
      <c r="AAF1" s="153"/>
      <c r="AAG1" s="153"/>
      <c r="AAH1" s="153"/>
      <c r="AAI1" s="153"/>
      <c r="AAJ1" s="153"/>
      <c r="AAK1" s="153"/>
      <c r="AAL1" s="153"/>
      <c r="AAM1" s="153"/>
      <c r="AAN1" s="153"/>
      <c r="AAO1" s="153"/>
      <c r="AAP1" s="153"/>
      <c r="AAQ1" s="153"/>
      <c r="AAR1" s="153"/>
      <c r="AAS1" s="153"/>
      <c r="AAT1" s="153"/>
      <c r="AAU1" s="153"/>
      <c r="AAV1" s="153"/>
      <c r="AAW1" s="153"/>
      <c r="AAX1" s="153"/>
      <c r="AAY1" s="153"/>
      <c r="AAZ1" s="153"/>
      <c r="ABA1" s="153"/>
      <c r="ABB1" s="153"/>
      <c r="ABC1" s="153"/>
      <c r="ABD1" s="153"/>
      <c r="ABE1" s="153"/>
      <c r="ABF1" s="153"/>
      <c r="ABG1" s="153"/>
      <c r="ABH1" s="153"/>
      <c r="ABI1" s="153"/>
      <c r="ABJ1" s="153"/>
      <c r="ABK1" s="153"/>
      <c r="ABL1" s="153"/>
      <c r="ABM1" s="153"/>
      <c r="ABN1" s="153"/>
      <c r="ABO1" s="153"/>
      <c r="ABP1" s="153"/>
      <c r="ABQ1" s="153"/>
      <c r="ABR1" s="153"/>
      <c r="ABS1" s="153"/>
      <c r="ABT1" s="153"/>
      <c r="ABU1" s="153"/>
      <c r="ABV1" s="153"/>
      <c r="ABW1" s="153"/>
      <c r="ABX1" s="153"/>
      <c r="ABY1" s="153"/>
      <c r="ABZ1" s="153"/>
      <c r="ACA1" s="153"/>
      <c r="ACB1" s="153"/>
      <c r="ACC1" s="153"/>
      <c r="ACD1" s="153"/>
      <c r="ACE1" s="153"/>
      <c r="ACF1" s="153"/>
      <c r="ACG1" s="153"/>
      <c r="ACH1" s="153"/>
      <c r="ACI1" s="153"/>
      <c r="ACJ1" s="153"/>
      <c r="ACK1" s="153"/>
      <c r="ACL1" s="153"/>
      <c r="ACM1" s="153"/>
      <c r="ACN1" s="153"/>
      <c r="ACO1" s="153"/>
      <c r="ACP1" s="153"/>
      <c r="ACQ1" s="153"/>
      <c r="ACR1" s="153"/>
      <c r="ACS1" s="153"/>
      <c r="ACT1" s="153"/>
      <c r="ACU1" s="153"/>
      <c r="ACV1" s="153"/>
      <c r="ACW1" s="153"/>
      <c r="ACX1" s="153"/>
      <c r="ACY1" s="153"/>
      <c r="ACZ1" s="153"/>
      <c r="ADA1" s="153"/>
      <c r="ADB1" s="153"/>
      <c r="ADC1" s="153"/>
      <c r="ADD1" s="153"/>
      <c r="ADE1" s="153"/>
      <c r="ADF1" s="153"/>
      <c r="ADG1" s="153"/>
      <c r="ADH1" s="153"/>
      <c r="ADI1" s="153"/>
      <c r="ADJ1" s="153"/>
      <c r="ADK1" s="153"/>
      <c r="ADL1" s="153"/>
      <c r="ADM1" s="153"/>
      <c r="ADN1" s="153"/>
      <c r="ADO1" s="153"/>
      <c r="ADP1" s="153"/>
      <c r="ADQ1" s="153"/>
      <c r="ADR1" s="153"/>
      <c r="ADS1" s="153"/>
      <c r="ADT1" s="153"/>
      <c r="ADU1" s="153"/>
      <c r="ADV1" s="153"/>
      <c r="ADW1" s="153"/>
      <c r="ADX1" s="153"/>
      <c r="ADY1" s="153"/>
      <c r="ADZ1" s="153"/>
      <c r="AEA1" s="153"/>
      <c r="AEB1" s="153"/>
      <c r="AEC1" s="153"/>
      <c r="AED1" s="153"/>
      <c r="AEE1" s="153"/>
      <c r="AEF1" s="153"/>
      <c r="AEG1" s="153"/>
      <c r="AEH1" s="153"/>
      <c r="AEI1" s="153"/>
      <c r="AEJ1" s="153"/>
      <c r="AEK1" s="153"/>
      <c r="AEL1" s="153"/>
      <c r="AEM1" s="153"/>
      <c r="AEN1" s="153"/>
      <c r="AEO1" s="153"/>
      <c r="AEP1" s="153"/>
      <c r="AEQ1" s="153"/>
      <c r="AER1" s="153"/>
      <c r="AES1" s="153"/>
      <c r="AET1" s="153"/>
      <c r="AEU1" s="153"/>
      <c r="AEV1" s="153"/>
      <c r="AEW1" s="153"/>
      <c r="AEX1" s="153"/>
      <c r="AEY1" s="153"/>
      <c r="AEZ1" s="153"/>
      <c r="AFA1" s="153"/>
      <c r="AFB1" s="153"/>
      <c r="AFC1" s="153"/>
      <c r="AFD1" s="153"/>
      <c r="AFE1" s="153"/>
      <c r="AFF1" s="153"/>
      <c r="AFG1" s="153"/>
      <c r="AFH1" s="153"/>
      <c r="AFI1" s="153"/>
      <c r="AFJ1" s="153"/>
      <c r="AFK1" s="153"/>
      <c r="AFL1" s="153"/>
      <c r="AFM1" s="153"/>
      <c r="AFN1" s="153"/>
      <c r="AFO1" s="153"/>
      <c r="AFP1" s="153"/>
      <c r="AFQ1" s="153"/>
      <c r="AFR1" s="153"/>
      <c r="AFS1" s="153"/>
      <c r="AFT1" s="153"/>
      <c r="AFU1" s="153"/>
      <c r="AFV1" s="153"/>
      <c r="AFW1" s="153"/>
      <c r="AFX1" s="153"/>
      <c r="AFY1" s="153"/>
      <c r="AFZ1" s="153"/>
      <c r="AGA1" s="153"/>
      <c r="AGB1" s="153"/>
      <c r="AGC1" s="153"/>
      <c r="AGD1" s="153"/>
      <c r="AGE1" s="153"/>
      <c r="AGF1" s="153"/>
      <c r="AGG1" s="153"/>
      <c r="AGH1" s="153"/>
      <c r="AGI1" s="153"/>
      <c r="AGJ1" s="153"/>
      <c r="AGK1" s="153"/>
      <c r="AGL1" s="153"/>
      <c r="AGM1" s="153"/>
      <c r="AGN1" s="153"/>
      <c r="AGO1" s="153"/>
      <c r="AGP1" s="153"/>
      <c r="AGQ1" s="153"/>
      <c r="AGR1" s="153"/>
      <c r="AGS1" s="153"/>
      <c r="AGT1" s="153"/>
      <c r="AGU1" s="153"/>
      <c r="AGV1" s="153"/>
      <c r="AGW1" s="153"/>
      <c r="AGX1" s="153"/>
      <c r="AGY1" s="153"/>
      <c r="AGZ1" s="153"/>
      <c r="AHA1" s="153"/>
      <c r="AHB1" s="153"/>
      <c r="AHC1" s="153"/>
      <c r="AHD1" s="153"/>
      <c r="AHE1" s="153"/>
      <c r="AHF1" s="153"/>
      <c r="AHG1" s="153"/>
      <c r="AHH1" s="153"/>
      <c r="AHI1" s="153"/>
      <c r="AHJ1" s="153"/>
      <c r="AHK1" s="153"/>
      <c r="AHL1" s="153"/>
      <c r="AHM1" s="153"/>
      <c r="AHN1" s="153"/>
      <c r="AHO1" s="153"/>
      <c r="AHP1" s="153"/>
      <c r="AHQ1" s="153"/>
      <c r="AHR1" s="153"/>
      <c r="AHS1" s="153"/>
      <c r="AHT1" s="153"/>
      <c r="AHU1" s="153"/>
      <c r="AHV1" s="153"/>
      <c r="AHW1" s="153"/>
      <c r="AHX1" s="153"/>
      <c r="AHY1" s="153"/>
      <c r="AHZ1" s="153"/>
      <c r="AIA1" s="153"/>
      <c r="AIB1" s="153"/>
      <c r="AIC1" s="153"/>
      <c r="AID1" s="153"/>
      <c r="AIE1" s="153"/>
      <c r="AIF1" s="153"/>
      <c r="AIG1" s="153"/>
      <c r="AIH1" s="153"/>
      <c r="AII1" s="153"/>
      <c r="AIJ1" s="153"/>
      <c r="AIK1" s="153"/>
      <c r="AIL1" s="153"/>
      <c r="AIM1" s="153"/>
      <c r="AIN1" s="153"/>
      <c r="AIO1" s="153"/>
      <c r="AIP1" s="153"/>
      <c r="AIQ1" s="153"/>
      <c r="AIR1" s="153"/>
      <c r="AIS1" s="153"/>
      <c r="AIT1" s="153"/>
      <c r="AIU1" s="153"/>
      <c r="AIV1" s="153"/>
      <c r="AIW1" s="153"/>
      <c r="AIX1" s="153"/>
      <c r="AIY1" s="153"/>
      <c r="AIZ1" s="153"/>
      <c r="AJA1" s="153"/>
      <c r="AJB1" s="153"/>
      <c r="AJC1" s="153"/>
      <c r="AJD1" s="153"/>
      <c r="AJE1" s="153"/>
      <c r="AJF1" s="153"/>
      <c r="AJG1" s="153"/>
      <c r="AJH1" s="153"/>
      <c r="AJI1" s="153"/>
      <c r="AJJ1" s="153"/>
      <c r="AJK1" s="153"/>
      <c r="AJL1" s="153"/>
      <c r="AJM1" s="153"/>
      <c r="AJN1" s="153"/>
      <c r="AJO1" s="153"/>
      <c r="AJP1" s="153"/>
      <c r="AJQ1" s="153"/>
      <c r="AJR1" s="153"/>
      <c r="AJS1" s="153"/>
      <c r="AJT1" s="153"/>
      <c r="AJU1" s="153"/>
      <c r="AJV1" s="153"/>
      <c r="AJW1" s="153"/>
      <c r="AJX1" s="153"/>
      <c r="AJY1" s="153"/>
      <c r="AJZ1" s="153"/>
      <c r="AKA1" s="153"/>
      <c r="AKB1" s="153"/>
      <c r="AKC1" s="153"/>
      <c r="AKD1" s="153"/>
      <c r="AKE1" s="153"/>
      <c r="AKF1" s="153"/>
      <c r="AKG1" s="153"/>
      <c r="AKH1" s="153"/>
      <c r="AKI1" s="153"/>
      <c r="AKJ1" s="153"/>
      <c r="AKK1" s="153"/>
      <c r="AKL1" s="153"/>
      <c r="AKM1" s="153"/>
      <c r="AKN1" s="153"/>
      <c r="AKO1" s="153"/>
      <c r="AKP1" s="153"/>
      <c r="AKQ1" s="153"/>
      <c r="AKR1" s="153"/>
      <c r="AKS1" s="153"/>
      <c r="AKT1" s="153"/>
      <c r="AKU1" s="153"/>
      <c r="AKV1" s="153"/>
      <c r="AKW1" s="153"/>
      <c r="AKX1" s="153"/>
      <c r="AKY1" s="153"/>
      <c r="AKZ1" s="153"/>
      <c r="ALA1" s="153"/>
      <c r="ALB1" s="153"/>
      <c r="ALC1" s="153"/>
      <c r="ALD1" s="153"/>
      <c r="ALE1" s="153"/>
      <c r="ALF1" s="153"/>
      <c r="ALG1" s="153"/>
      <c r="ALH1" s="153"/>
      <c r="ALI1" s="153"/>
      <c r="ALJ1" s="153"/>
      <c r="ALK1" s="153"/>
      <c r="ALL1" s="153"/>
      <c r="ALM1" s="153"/>
      <c r="ALN1" s="153"/>
      <c r="ALO1" s="153"/>
      <c r="ALP1" s="153"/>
      <c r="ALQ1" s="153"/>
      <c r="ALR1" s="153"/>
      <c r="ALS1" s="153"/>
      <c r="ALT1" s="153"/>
      <c r="ALU1" s="153"/>
      <c r="ALV1" s="153"/>
      <c r="ALW1" s="153"/>
      <c r="ALX1" s="153"/>
      <c r="ALY1" s="153"/>
      <c r="ALZ1" s="153"/>
      <c r="AMA1" s="153"/>
      <c r="AMB1" s="153"/>
      <c r="AMC1" s="153"/>
      <c r="AMD1" s="153"/>
      <c r="AME1" s="153"/>
      <c r="AMF1" s="153"/>
      <c r="AMG1" s="153"/>
      <c r="AMH1" s="153"/>
      <c r="AMI1" s="153"/>
      <c r="AMJ1" s="153"/>
      <c r="AMK1" s="153"/>
      <c r="AML1" s="153"/>
      <c r="AMM1" s="153"/>
      <c r="AMN1" s="153"/>
      <c r="AMO1" s="153"/>
      <c r="AMP1" s="153"/>
      <c r="AMQ1" s="153"/>
      <c r="AMR1" s="153"/>
      <c r="AMS1" s="153"/>
      <c r="AMT1" s="153"/>
      <c r="AMU1" s="153"/>
      <c r="AMV1" s="153"/>
      <c r="AMW1" s="153"/>
      <c r="AMX1" s="153"/>
      <c r="AMY1" s="153"/>
      <c r="AMZ1" s="153"/>
      <c r="ANA1" s="153"/>
      <c r="ANB1" s="153"/>
      <c r="ANC1" s="153"/>
      <c r="AND1" s="153"/>
      <c r="ANE1" s="153"/>
      <c r="ANF1" s="153"/>
      <c r="ANG1" s="153"/>
      <c r="ANH1" s="153"/>
      <c r="ANI1" s="153"/>
      <c r="ANJ1" s="153"/>
      <c r="ANK1" s="153"/>
      <c r="ANL1" s="153"/>
      <c r="ANM1" s="153"/>
      <c r="ANN1" s="153"/>
      <c r="ANO1" s="153"/>
      <c r="ANP1" s="153"/>
      <c r="ANQ1" s="153"/>
      <c r="ANR1" s="153"/>
      <c r="ANS1" s="153"/>
      <c r="ANT1" s="153"/>
      <c r="ANU1" s="153"/>
      <c r="ANV1" s="153"/>
      <c r="ANW1" s="153"/>
      <c r="ANX1" s="153"/>
      <c r="ANY1" s="153"/>
      <c r="ANZ1" s="153"/>
      <c r="AOA1" s="153"/>
      <c r="AOB1" s="153"/>
      <c r="AOC1" s="153"/>
      <c r="AOD1" s="153"/>
      <c r="AOE1" s="153"/>
      <c r="AOF1" s="153"/>
      <c r="AOG1" s="153"/>
      <c r="AOH1" s="153"/>
      <c r="AOI1" s="153"/>
      <c r="AOJ1" s="153"/>
      <c r="AOK1" s="153"/>
      <c r="AOL1" s="153"/>
      <c r="AOM1" s="153"/>
      <c r="AON1" s="153"/>
      <c r="AOO1" s="153"/>
      <c r="AOP1" s="153"/>
      <c r="AOQ1" s="153"/>
      <c r="AOR1" s="153"/>
      <c r="AOS1" s="153"/>
      <c r="AOT1" s="153"/>
      <c r="AOU1" s="153"/>
      <c r="AOV1" s="153"/>
      <c r="AOW1" s="153"/>
      <c r="AOX1" s="153"/>
      <c r="AOY1" s="153"/>
      <c r="AOZ1" s="153"/>
      <c r="APA1" s="153"/>
      <c r="APB1" s="153"/>
      <c r="APC1" s="153"/>
      <c r="APD1" s="153"/>
      <c r="APE1" s="153"/>
      <c r="APF1" s="153"/>
      <c r="APG1" s="153"/>
      <c r="APH1" s="153"/>
      <c r="API1" s="153"/>
      <c r="APJ1" s="153"/>
      <c r="APK1" s="153"/>
      <c r="APL1" s="153"/>
      <c r="APM1" s="153"/>
      <c r="APN1" s="153"/>
      <c r="APO1" s="153"/>
      <c r="APP1" s="153"/>
      <c r="APQ1" s="153"/>
      <c r="APR1" s="153"/>
      <c r="APS1" s="153"/>
      <c r="APT1" s="153"/>
      <c r="APU1" s="153"/>
      <c r="APV1" s="153"/>
      <c r="APW1" s="153"/>
      <c r="APX1" s="153"/>
      <c r="APY1" s="153"/>
      <c r="APZ1" s="153"/>
      <c r="AQA1" s="153"/>
      <c r="AQB1" s="153"/>
      <c r="AQC1" s="153"/>
      <c r="AQD1" s="153"/>
      <c r="AQE1" s="153"/>
      <c r="AQF1" s="153"/>
      <c r="AQG1" s="153"/>
      <c r="AQH1" s="153"/>
    </row>
    <row r="2" spans="1:1126" s="156" customFormat="1" ht="111" customHeight="1" x14ac:dyDescent="0.2">
      <c r="A2" s="273">
        <v>1</v>
      </c>
      <c r="B2" s="274" t="s">
        <v>180</v>
      </c>
      <c r="C2" s="275">
        <v>42404</v>
      </c>
      <c r="D2" s="275" t="s">
        <v>966</v>
      </c>
      <c r="E2" s="276" t="s">
        <v>964</v>
      </c>
      <c r="F2" s="277">
        <v>2.4780000000000002</v>
      </c>
      <c r="G2" s="276" t="s">
        <v>257</v>
      </c>
      <c r="H2" s="276" t="s">
        <v>718</v>
      </c>
      <c r="I2" s="276" t="s">
        <v>1174</v>
      </c>
      <c r="J2" s="276" t="s">
        <v>806</v>
      </c>
      <c r="K2" s="276">
        <v>221</v>
      </c>
      <c r="L2" s="276">
        <v>242</v>
      </c>
      <c r="M2" s="276" t="s">
        <v>249</v>
      </c>
      <c r="N2" s="276" t="s">
        <v>969</v>
      </c>
      <c r="O2" s="276" t="s">
        <v>66</v>
      </c>
      <c r="P2" s="278" t="s">
        <v>961</v>
      </c>
      <c r="Q2" s="279"/>
      <c r="R2" s="173"/>
    </row>
    <row r="3" spans="1:1126" s="155" customFormat="1" ht="111" customHeight="1" x14ac:dyDescent="0.2">
      <c r="A3" s="273">
        <v>2</v>
      </c>
      <c r="B3" s="280" t="s">
        <v>256</v>
      </c>
      <c r="C3" s="275" t="s">
        <v>858</v>
      </c>
      <c r="D3" s="281" t="s">
        <v>859</v>
      </c>
      <c r="E3" s="280" t="s">
        <v>216</v>
      </c>
      <c r="F3" s="282">
        <v>492</v>
      </c>
      <c r="G3" s="280" t="s">
        <v>257</v>
      </c>
      <c r="H3" s="280" t="s">
        <v>725</v>
      </c>
      <c r="I3" s="280" t="s">
        <v>1061</v>
      </c>
      <c r="J3" s="280" t="s">
        <v>806</v>
      </c>
      <c r="K3" s="280">
        <v>226</v>
      </c>
      <c r="L3" s="280">
        <v>244</v>
      </c>
      <c r="M3" s="280" t="s">
        <v>59</v>
      </c>
      <c r="N3" s="283" t="s">
        <v>1392</v>
      </c>
      <c r="O3" s="280" t="s">
        <v>857</v>
      </c>
      <c r="P3" s="284" t="s">
        <v>961</v>
      </c>
      <c r="Q3" s="285"/>
    </row>
    <row r="4" spans="1:1126" s="155" customFormat="1" ht="111" customHeight="1" x14ac:dyDescent="0.2">
      <c r="A4" s="273">
        <v>3</v>
      </c>
      <c r="B4" s="280" t="s">
        <v>258</v>
      </c>
      <c r="C4" s="275" t="s">
        <v>858</v>
      </c>
      <c r="D4" s="281" t="s">
        <v>859</v>
      </c>
      <c r="E4" s="280" t="s">
        <v>217</v>
      </c>
      <c r="F4" s="282">
        <v>459.68752999999998</v>
      </c>
      <c r="G4" s="280" t="s">
        <v>257</v>
      </c>
      <c r="H4" s="280" t="s">
        <v>725</v>
      </c>
      <c r="I4" s="280" t="s">
        <v>237</v>
      </c>
      <c r="J4" s="280" t="s">
        <v>806</v>
      </c>
      <c r="K4" s="280">
        <v>226</v>
      </c>
      <c r="L4" s="280">
        <v>244</v>
      </c>
      <c r="M4" s="280" t="s">
        <v>59</v>
      </c>
      <c r="N4" s="286" t="s">
        <v>860</v>
      </c>
      <c r="O4" s="280" t="s">
        <v>863</v>
      </c>
      <c r="P4" s="287" t="s">
        <v>959</v>
      </c>
      <c r="Q4" s="285"/>
    </row>
    <row r="5" spans="1:1126" s="155" customFormat="1" ht="111" customHeight="1" x14ac:dyDescent="0.2">
      <c r="A5" s="273">
        <v>4</v>
      </c>
      <c r="B5" s="280" t="s">
        <v>259</v>
      </c>
      <c r="C5" s="275" t="s">
        <v>858</v>
      </c>
      <c r="D5" s="281" t="s">
        <v>859</v>
      </c>
      <c r="E5" s="280" t="s">
        <v>218</v>
      </c>
      <c r="F5" s="282">
        <v>424.54944999999998</v>
      </c>
      <c r="G5" s="280" t="s">
        <v>257</v>
      </c>
      <c r="H5" s="280" t="s">
        <v>725</v>
      </c>
      <c r="I5" s="280" t="s">
        <v>57</v>
      </c>
      <c r="J5" s="280" t="s">
        <v>806</v>
      </c>
      <c r="K5" s="280">
        <v>226</v>
      </c>
      <c r="L5" s="280">
        <v>244</v>
      </c>
      <c r="M5" s="280" t="s">
        <v>59</v>
      </c>
      <c r="N5" s="286" t="s">
        <v>861</v>
      </c>
      <c r="O5" s="280" t="s">
        <v>862</v>
      </c>
      <c r="P5" s="285" t="s">
        <v>961</v>
      </c>
      <c r="Q5" s="285"/>
    </row>
    <row r="6" spans="1:1126" s="155" customFormat="1" ht="111" customHeight="1" x14ac:dyDescent="0.2">
      <c r="A6" s="273">
        <v>5</v>
      </c>
      <c r="B6" s="280" t="s">
        <v>260</v>
      </c>
      <c r="C6" s="275" t="s">
        <v>854</v>
      </c>
      <c r="D6" s="281" t="s">
        <v>855</v>
      </c>
      <c r="E6" s="280" t="s">
        <v>235</v>
      </c>
      <c r="F6" s="282">
        <v>396</v>
      </c>
      <c r="G6" s="280" t="s">
        <v>257</v>
      </c>
      <c r="H6" s="280" t="s">
        <v>725</v>
      </c>
      <c r="I6" s="280" t="s">
        <v>56</v>
      </c>
      <c r="J6" s="280" t="s">
        <v>806</v>
      </c>
      <c r="K6" s="280">
        <v>226</v>
      </c>
      <c r="L6" s="280">
        <v>244</v>
      </c>
      <c r="M6" s="280" t="s">
        <v>59</v>
      </c>
      <c r="N6" s="286" t="s">
        <v>856</v>
      </c>
      <c r="O6" s="280" t="s">
        <v>845</v>
      </c>
      <c r="P6" s="280" t="s">
        <v>961</v>
      </c>
      <c r="Q6" s="285"/>
    </row>
    <row r="7" spans="1:1126" s="155" customFormat="1" ht="111" customHeight="1" x14ac:dyDescent="0.2">
      <c r="A7" s="273">
        <v>6</v>
      </c>
      <c r="B7" s="280" t="s">
        <v>261</v>
      </c>
      <c r="C7" s="275" t="s">
        <v>898</v>
      </c>
      <c r="D7" s="281" t="s">
        <v>899</v>
      </c>
      <c r="E7" s="280" t="s">
        <v>230</v>
      </c>
      <c r="F7" s="282">
        <v>2784.3085799999999</v>
      </c>
      <c r="G7" s="280" t="s">
        <v>257</v>
      </c>
      <c r="H7" s="280" t="s">
        <v>725</v>
      </c>
      <c r="I7" s="280" t="s">
        <v>241</v>
      </c>
      <c r="J7" s="280" t="s">
        <v>806</v>
      </c>
      <c r="K7" s="280">
        <v>226</v>
      </c>
      <c r="L7" s="280">
        <v>244</v>
      </c>
      <c r="M7" s="280" t="s">
        <v>59</v>
      </c>
      <c r="N7" s="286" t="s">
        <v>1104</v>
      </c>
      <c r="O7" s="280" t="s">
        <v>897</v>
      </c>
      <c r="P7" s="280" t="s">
        <v>961</v>
      </c>
      <c r="Q7" s="285"/>
    </row>
    <row r="8" spans="1:1126" s="155" customFormat="1" ht="111" customHeight="1" x14ac:dyDescent="0.2">
      <c r="A8" s="273">
        <v>7</v>
      </c>
      <c r="B8" s="280" t="s">
        <v>262</v>
      </c>
      <c r="C8" s="275">
        <v>42387</v>
      </c>
      <c r="D8" s="281" t="s">
        <v>812</v>
      </c>
      <c r="E8" s="280" t="s">
        <v>164</v>
      </c>
      <c r="F8" s="282">
        <v>60</v>
      </c>
      <c r="G8" s="280" t="s">
        <v>257</v>
      </c>
      <c r="H8" s="280" t="s">
        <v>731</v>
      </c>
      <c r="I8" s="280" t="s">
        <v>241</v>
      </c>
      <c r="J8" s="280" t="s">
        <v>806</v>
      </c>
      <c r="K8" s="280">
        <v>225</v>
      </c>
      <c r="L8" s="280">
        <v>244</v>
      </c>
      <c r="M8" s="280" t="s">
        <v>249</v>
      </c>
      <c r="N8" s="280" t="s">
        <v>817</v>
      </c>
      <c r="O8" s="280" t="s">
        <v>816</v>
      </c>
      <c r="P8" s="288" t="s">
        <v>961</v>
      </c>
      <c r="Q8" s="285"/>
      <c r="R8" s="172"/>
    </row>
    <row r="9" spans="1:1126" s="156" customFormat="1" ht="111" customHeight="1" x14ac:dyDescent="0.2">
      <c r="A9" s="273">
        <v>8</v>
      </c>
      <c r="B9" s="284" t="s">
        <v>263</v>
      </c>
      <c r="C9" s="275">
        <v>42404</v>
      </c>
      <c r="D9" s="281" t="s">
        <v>966</v>
      </c>
      <c r="E9" s="280" t="s">
        <v>968</v>
      </c>
      <c r="F9" s="282">
        <v>2.4780000000000002</v>
      </c>
      <c r="G9" s="280" t="s">
        <v>257</v>
      </c>
      <c r="H9" s="280" t="s">
        <v>718</v>
      </c>
      <c r="I9" s="280" t="s">
        <v>1175</v>
      </c>
      <c r="J9" s="280" t="s">
        <v>806</v>
      </c>
      <c r="K9" s="280">
        <v>221</v>
      </c>
      <c r="L9" s="280">
        <v>242</v>
      </c>
      <c r="M9" s="280" t="s">
        <v>249</v>
      </c>
      <c r="N9" s="280" t="s">
        <v>967</v>
      </c>
      <c r="O9" s="280" t="s">
        <v>66</v>
      </c>
      <c r="P9" s="287" t="s">
        <v>961</v>
      </c>
      <c r="Q9" s="285"/>
      <c r="R9" s="173"/>
    </row>
    <row r="10" spans="1:1126" s="155" customFormat="1" ht="409.5" customHeight="1" x14ac:dyDescent="0.2">
      <c r="A10" s="273">
        <v>9</v>
      </c>
      <c r="B10" s="280" t="s">
        <v>264</v>
      </c>
      <c r="C10" s="275" t="s">
        <v>858</v>
      </c>
      <c r="D10" s="286" t="s">
        <v>859</v>
      </c>
      <c r="E10" s="280" t="s">
        <v>219</v>
      </c>
      <c r="F10" s="282">
        <v>348.25</v>
      </c>
      <c r="G10" s="280" t="s">
        <v>257</v>
      </c>
      <c r="H10" s="280" t="s">
        <v>729</v>
      </c>
      <c r="I10" s="280" t="s">
        <v>234</v>
      </c>
      <c r="J10" s="280" t="s">
        <v>806</v>
      </c>
      <c r="K10" s="280">
        <v>221</v>
      </c>
      <c r="L10" s="280">
        <v>242</v>
      </c>
      <c r="M10" s="280" t="s">
        <v>59</v>
      </c>
      <c r="N10" s="286" t="s">
        <v>864</v>
      </c>
      <c r="O10" s="280" t="s">
        <v>66</v>
      </c>
      <c r="P10" s="280" t="s">
        <v>961</v>
      </c>
      <c r="Q10" s="285"/>
    </row>
    <row r="11" spans="1:1126" s="155" customFormat="1" ht="111" customHeight="1" x14ac:dyDescent="0.2">
      <c r="A11" s="273">
        <v>10</v>
      </c>
      <c r="B11" s="280" t="s">
        <v>265</v>
      </c>
      <c r="C11" s="275" t="s">
        <v>858</v>
      </c>
      <c r="D11" s="286" t="s">
        <v>859</v>
      </c>
      <c r="E11" s="280" t="s">
        <v>220</v>
      </c>
      <c r="F11" s="282">
        <v>8.4408300000000001</v>
      </c>
      <c r="G11" s="280" t="s">
        <v>257</v>
      </c>
      <c r="H11" s="280" t="s">
        <v>729</v>
      </c>
      <c r="I11" s="280" t="s">
        <v>236</v>
      </c>
      <c r="J11" s="280" t="s">
        <v>806</v>
      </c>
      <c r="K11" s="280">
        <v>221</v>
      </c>
      <c r="L11" s="280">
        <v>242</v>
      </c>
      <c r="M11" s="280" t="s">
        <v>59</v>
      </c>
      <c r="N11" s="286" t="s">
        <v>872</v>
      </c>
      <c r="O11" s="280" t="s">
        <v>871</v>
      </c>
      <c r="P11" s="287" t="s">
        <v>961</v>
      </c>
      <c r="Q11" s="285"/>
    </row>
    <row r="12" spans="1:1126" s="155" customFormat="1" ht="111" customHeight="1" x14ac:dyDescent="0.2">
      <c r="A12" s="273">
        <v>11</v>
      </c>
      <c r="B12" s="280" t="s">
        <v>523</v>
      </c>
      <c r="C12" s="275" t="s">
        <v>858</v>
      </c>
      <c r="D12" s="286" t="s">
        <v>859</v>
      </c>
      <c r="E12" s="280" t="s">
        <v>221</v>
      </c>
      <c r="F12" s="282">
        <v>94.061800000000005</v>
      </c>
      <c r="G12" s="280" t="s">
        <v>257</v>
      </c>
      <c r="H12" s="280" t="s">
        <v>729</v>
      </c>
      <c r="I12" s="280" t="s">
        <v>1061</v>
      </c>
      <c r="J12" s="280" t="s">
        <v>806</v>
      </c>
      <c r="K12" s="280">
        <v>221</v>
      </c>
      <c r="L12" s="280">
        <v>242</v>
      </c>
      <c r="M12" s="280" t="s">
        <v>59</v>
      </c>
      <c r="N12" s="286" t="s">
        <v>865</v>
      </c>
      <c r="O12" s="280" t="s">
        <v>66</v>
      </c>
      <c r="P12" s="287" t="s">
        <v>959</v>
      </c>
      <c r="Q12" s="285"/>
    </row>
    <row r="13" spans="1:1126" s="155" customFormat="1" ht="111" customHeight="1" x14ac:dyDescent="0.2">
      <c r="A13" s="273">
        <v>12</v>
      </c>
      <c r="B13" s="280" t="s">
        <v>524</v>
      </c>
      <c r="C13" s="275" t="s">
        <v>867</v>
      </c>
      <c r="D13" s="286" t="s">
        <v>868</v>
      </c>
      <c r="E13" s="280" t="s">
        <v>222</v>
      </c>
      <c r="F13" s="282">
        <v>53.58672</v>
      </c>
      <c r="G13" s="280" t="s">
        <v>257</v>
      </c>
      <c r="H13" s="280" t="s">
        <v>729</v>
      </c>
      <c r="I13" s="280" t="s">
        <v>231</v>
      </c>
      <c r="J13" s="280" t="s">
        <v>806</v>
      </c>
      <c r="K13" s="280">
        <v>221</v>
      </c>
      <c r="L13" s="280">
        <v>242</v>
      </c>
      <c r="M13" s="280" t="s">
        <v>59</v>
      </c>
      <c r="N13" s="286" t="s">
        <v>866</v>
      </c>
      <c r="O13" s="280" t="s">
        <v>66</v>
      </c>
      <c r="P13" s="287" t="s">
        <v>959</v>
      </c>
      <c r="Q13" s="285"/>
    </row>
    <row r="14" spans="1:1126" s="155" customFormat="1" ht="111" customHeight="1" x14ac:dyDescent="0.2">
      <c r="A14" s="273">
        <v>13</v>
      </c>
      <c r="B14" s="280" t="s">
        <v>266</v>
      </c>
      <c r="C14" s="275" t="s">
        <v>858</v>
      </c>
      <c r="D14" s="286" t="s">
        <v>859</v>
      </c>
      <c r="E14" s="280" t="s">
        <v>223</v>
      </c>
      <c r="F14" s="282">
        <v>157.49037000000001</v>
      </c>
      <c r="G14" s="280" t="s">
        <v>257</v>
      </c>
      <c r="H14" s="280" t="s">
        <v>729</v>
      </c>
      <c r="I14" s="280" t="s">
        <v>701</v>
      </c>
      <c r="J14" s="280" t="s">
        <v>806</v>
      </c>
      <c r="K14" s="280">
        <v>221</v>
      </c>
      <c r="L14" s="280">
        <v>242</v>
      </c>
      <c r="M14" s="280" t="s">
        <v>59</v>
      </c>
      <c r="N14" s="286" t="s">
        <v>873</v>
      </c>
      <c r="O14" s="280" t="s">
        <v>66</v>
      </c>
      <c r="P14" s="287" t="s">
        <v>961</v>
      </c>
      <c r="Q14" s="285"/>
    </row>
    <row r="15" spans="1:1126" s="155" customFormat="1" ht="232.5" customHeight="1" x14ac:dyDescent="0.2">
      <c r="A15" s="273">
        <v>14</v>
      </c>
      <c r="B15" s="280" t="s">
        <v>267</v>
      </c>
      <c r="C15" s="275" t="s">
        <v>838</v>
      </c>
      <c r="D15" s="286" t="s">
        <v>839</v>
      </c>
      <c r="E15" s="280" t="s">
        <v>224</v>
      </c>
      <c r="F15" s="282">
        <v>189.53023999999999</v>
      </c>
      <c r="G15" s="280" t="s">
        <v>257</v>
      </c>
      <c r="H15" s="280" t="s">
        <v>725</v>
      </c>
      <c r="I15" s="280" t="s">
        <v>234</v>
      </c>
      <c r="J15" s="280" t="s">
        <v>806</v>
      </c>
      <c r="K15" s="280">
        <v>225</v>
      </c>
      <c r="L15" s="280">
        <v>244</v>
      </c>
      <c r="M15" s="280" t="s">
        <v>228</v>
      </c>
      <c r="N15" s="280" t="s">
        <v>1105</v>
      </c>
      <c r="O15" s="280" t="s">
        <v>847</v>
      </c>
      <c r="P15" s="287" t="s">
        <v>961</v>
      </c>
      <c r="Q15" s="285"/>
    </row>
    <row r="16" spans="1:1126" s="155" customFormat="1" ht="191.25" customHeight="1" x14ac:dyDescent="0.2">
      <c r="A16" s="273">
        <v>15</v>
      </c>
      <c r="B16" s="280" t="s">
        <v>268</v>
      </c>
      <c r="C16" s="275" t="s">
        <v>867</v>
      </c>
      <c r="D16" s="286" t="s">
        <v>868</v>
      </c>
      <c r="E16" s="280" t="s">
        <v>166</v>
      </c>
      <c r="F16" s="282">
        <v>18.272490000000001</v>
      </c>
      <c r="G16" s="280" t="s">
        <v>257</v>
      </c>
      <c r="H16" s="280" t="s">
        <v>725</v>
      </c>
      <c r="I16" s="280" t="s">
        <v>57</v>
      </c>
      <c r="J16" s="280" t="s">
        <v>806</v>
      </c>
      <c r="K16" s="280">
        <v>225</v>
      </c>
      <c r="L16" s="280">
        <v>244</v>
      </c>
      <c r="M16" s="280" t="s">
        <v>59</v>
      </c>
      <c r="N16" s="286" t="s">
        <v>870</v>
      </c>
      <c r="O16" s="280" t="s">
        <v>848</v>
      </c>
      <c r="P16" s="287" t="s">
        <v>959</v>
      </c>
      <c r="Q16" s="285"/>
    </row>
    <row r="17" spans="1:18" s="155" customFormat="1" ht="191.25" customHeight="1" x14ac:dyDescent="0.2">
      <c r="A17" s="273">
        <v>16</v>
      </c>
      <c r="B17" s="280" t="s">
        <v>269</v>
      </c>
      <c r="C17" s="275" t="s">
        <v>867</v>
      </c>
      <c r="D17" s="286" t="s">
        <v>868</v>
      </c>
      <c r="E17" s="280" t="s">
        <v>168</v>
      </c>
      <c r="F17" s="282">
        <v>82.13</v>
      </c>
      <c r="G17" s="280" t="s">
        <v>257</v>
      </c>
      <c r="H17" s="280" t="s">
        <v>725</v>
      </c>
      <c r="I17" s="280" t="s">
        <v>1061</v>
      </c>
      <c r="J17" s="280" t="s">
        <v>806</v>
      </c>
      <c r="K17" s="280">
        <v>225</v>
      </c>
      <c r="L17" s="280">
        <v>244</v>
      </c>
      <c r="M17" s="280" t="s">
        <v>59</v>
      </c>
      <c r="N17" s="286" t="s">
        <v>869</v>
      </c>
      <c r="O17" s="280" t="s">
        <v>849</v>
      </c>
      <c r="P17" s="280" t="s">
        <v>961</v>
      </c>
      <c r="Q17" s="285"/>
    </row>
    <row r="18" spans="1:18" s="155" customFormat="1" ht="199.5" customHeight="1" x14ac:dyDescent="0.2">
      <c r="A18" s="273">
        <v>17</v>
      </c>
      <c r="B18" s="280" t="s">
        <v>270</v>
      </c>
      <c r="C18" s="275">
        <v>42387</v>
      </c>
      <c r="D18" s="281" t="s">
        <v>1060</v>
      </c>
      <c r="E18" s="280" t="s">
        <v>165</v>
      </c>
      <c r="F18" s="289">
        <v>70</v>
      </c>
      <c r="G18" s="280" t="s">
        <v>257</v>
      </c>
      <c r="H18" s="280" t="s">
        <v>725</v>
      </c>
      <c r="I18" s="280" t="s">
        <v>240</v>
      </c>
      <c r="J18" s="280" t="s">
        <v>806</v>
      </c>
      <c r="K18" s="280">
        <v>225</v>
      </c>
      <c r="L18" s="280">
        <v>244</v>
      </c>
      <c r="M18" s="280" t="s">
        <v>249</v>
      </c>
      <c r="N18" s="280" t="s">
        <v>1181</v>
      </c>
      <c r="O18" s="280" t="s">
        <v>850</v>
      </c>
      <c r="P18" s="287" t="s">
        <v>961</v>
      </c>
      <c r="Q18" s="285"/>
      <c r="R18" s="172"/>
    </row>
    <row r="19" spans="1:18" s="155" customFormat="1" ht="111" customHeight="1" x14ac:dyDescent="0.2">
      <c r="A19" s="273">
        <v>18</v>
      </c>
      <c r="B19" s="280" t="s">
        <v>271</v>
      </c>
      <c r="C19" s="275" t="s">
        <v>838</v>
      </c>
      <c r="D19" s="281" t="s">
        <v>839</v>
      </c>
      <c r="E19" s="280" t="s">
        <v>167</v>
      </c>
      <c r="F19" s="282">
        <v>27.443999999999999</v>
      </c>
      <c r="G19" s="280" t="s">
        <v>257</v>
      </c>
      <c r="H19" s="280" t="s">
        <v>725</v>
      </c>
      <c r="I19" s="280" t="s">
        <v>233</v>
      </c>
      <c r="J19" s="280" t="s">
        <v>806</v>
      </c>
      <c r="K19" s="280">
        <v>225</v>
      </c>
      <c r="L19" s="280">
        <v>244</v>
      </c>
      <c r="M19" s="280" t="s">
        <v>228</v>
      </c>
      <c r="N19" s="280" t="s">
        <v>1106</v>
      </c>
      <c r="O19" s="280" t="s">
        <v>1019</v>
      </c>
      <c r="P19" s="287" t="s">
        <v>961</v>
      </c>
      <c r="Q19" s="285"/>
    </row>
    <row r="20" spans="1:18" s="155" customFormat="1" ht="111" customHeight="1" x14ac:dyDescent="0.2">
      <c r="A20" s="273">
        <v>19</v>
      </c>
      <c r="B20" s="280" t="s">
        <v>272</v>
      </c>
      <c r="C20" s="275" t="s">
        <v>898</v>
      </c>
      <c r="D20" s="286" t="s">
        <v>899</v>
      </c>
      <c r="E20" s="280" t="s">
        <v>62</v>
      </c>
      <c r="F20" s="282">
        <v>670.83829000000003</v>
      </c>
      <c r="G20" s="280" t="s">
        <v>257</v>
      </c>
      <c r="H20" s="280" t="s">
        <v>724</v>
      </c>
      <c r="I20" s="280" t="s">
        <v>238</v>
      </c>
      <c r="J20" s="280" t="s">
        <v>806</v>
      </c>
      <c r="K20" s="280">
        <v>225</v>
      </c>
      <c r="L20" s="280">
        <v>244</v>
      </c>
      <c r="M20" s="280" t="s">
        <v>59</v>
      </c>
      <c r="N20" s="286" t="s">
        <v>963</v>
      </c>
      <c r="O20" s="280" t="s">
        <v>840</v>
      </c>
      <c r="P20" s="286" t="s">
        <v>961</v>
      </c>
      <c r="Q20" s="285"/>
    </row>
    <row r="21" spans="1:18" s="155" customFormat="1" ht="111" customHeight="1" x14ac:dyDescent="0.2">
      <c r="A21" s="273">
        <v>20</v>
      </c>
      <c r="B21" s="280" t="s">
        <v>273</v>
      </c>
      <c r="C21" s="275" t="s">
        <v>898</v>
      </c>
      <c r="D21" s="286" t="s">
        <v>899</v>
      </c>
      <c r="E21" s="280" t="s">
        <v>225</v>
      </c>
      <c r="F21" s="282">
        <v>737.29638999999997</v>
      </c>
      <c r="G21" s="280" t="s">
        <v>257</v>
      </c>
      <c r="H21" s="280" t="s">
        <v>724</v>
      </c>
      <c r="I21" s="280" t="s">
        <v>239</v>
      </c>
      <c r="J21" s="280" t="s">
        <v>806</v>
      </c>
      <c r="K21" s="280">
        <v>225</v>
      </c>
      <c r="L21" s="280">
        <v>244</v>
      </c>
      <c r="M21" s="280" t="s">
        <v>59</v>
      </c>
      <c r="N21" s="286" t="s">
        <v>904</v>
      </c>
      <c r="O21" s="280" t="s">
        <v>841</v>
      </c>
      <c r="P21" s="280" t="s">
        <v>961</v>
      </c>
      <c r="Q21" s="285"/>
    </row>
    <row r="22" spans="1:18" s="155" customFormat="1" ht="111" customHeight="1" x14ac:dyDescent="0.2">
      <c r="A22" s="273">
        <v>21</v>
      </c>
      <c r="B22" s="280" t="s">
        <v>274</v>
      </c>
      <c r="C22" s="275" t="s">
        <v>898</v>
      </c>
      <c r="D22" s="286" t="s">
        <v>899</v>
      </c>
      <c r="E22" s="280" t="s">
        <v>64</v>
      </c>
      <c r="F22" s="282">
        <v>530.86950000000002</v>
      </c>
      <c r="G22" s="280" t="s">
        <v>257</v>
      </c>
      <c r="H22" s="280" t="s">
        <v>724</v>
      </c>
      <c r="I22" s="280" t="s">
        <v>57</v>
      </c>
      <c r="J22" s="280" t="s">
        <v>806</v>
      </c>
      <c r="K22" s="280">
        <v>225</v>
      </c>
      <c r="L22" s="280">
        <v>244</v>
      </c>
      <c r="M22" s="280" t="s">
        <v>59</v>
      </c>
      <c r="N22" s="286" t="s">
        <v>903</v>
      </c>
      <c r="O22" s="280" t="s">
        <v>841</v>
      </c>
      <c r="P22" s="280" t="s">
        <v>961</v>
      </c>
      <c r="Q22" s="285"/>
    </row>
    <row r="23" spans="1:18" s="155" customFormat="1" ht="111" customHeight="1" x14ac:dyDescent="0.2">
      <c r="A23" s="273">
        <v>22</v>
      </c>
      <c r="B23" s="280" t="s">
        <v>275</v>
      </c>
      <c r="C23" s="275" t="s">
        <v>898</v>
      </c>
      <c r="D23" s="286" t="s">
        <v>899</v>
      </c>
      <c r="E23" s="280" t="s">
        <v>171</v>
      </c>
      <c r="F23" s="282">
        <v>450.99599999999998</v>
      </c>
      <c r="G23" s="280" t="s">
        <v>257</v>
      </c>
      <c r="H23" s="280" t="s">
        <v>724</v>
      </c>
      <c r="I23" s="280" t="s">
        <v>738</v>
      </c>
      <c r="J23" s="280" t="s">
        <v>806</v>
      </c>
      <c r="K23" s="280">
        <v>225</v>
      </c>
      <c r="L23" s="280">
        <v>244</v>
      </c>
      <c r="M23" s="280" t="s">
        <v>59</v>
      </c>
      <c r="N23" s="286" t="s">
        <v>900</v>
      </c>
      <c r="O23" s="280" t="s">
        <v>841</v>
      </c>
      <c r="P23" s="280" t="s">
        <v>961</v>
      </c>
      <c r="Q23" s="285"/>
    </row>
    <row r="24" spans="1:18" s="155" customFormat="1" ht="111" customHeight="1" x14ac:dyDescent="0.2">
      <c r="A24" s="273">
        <v>23</v>
      </c>
      <c r="B24" s="280" t="s">
        <v>276</v>
      </c>
      <c r="C24" s="275" t="s">
        <v>898</v>
      </c>
      <c r="D24" s="286" t="s">
        <v>899</v>
      </c>
      <c r="E24" s="280" t="s">
        <v>63</v>
      </c>
      <c r="F24" s="282">
        <v>585.15</v>
      </c>
      <c r="G24" s="280" t="s">
        <v>257</v>
      </c>
      <c r="H24" s="280" t="s">
        <v>724</v>
      </c>
      <c r="I24" s="280" t="s">
        <v>58</v>
      </c>
      <c r="J24" s="280" t="s">
        <v>806</v>
      </c>
      <c r="K24" s="280">
        <v>225</v>
      </c>
      <c r="L24" s="280">
        <v>244</v>
      </c>
      <c r="M24" s="280" t="s">
        <v>59</v>
      </c>
      <c r="N24" s="286" t="s">
        <v>905</v>
      </c>
      <c r="O24" s="280" t="s">
        <v>841</v>
      </c>
      <c r="P24" s="280" t="s">
        <v>961</v>
      </c>
      <c r="Q24" s="285"/>
    </row>
    <row r="25" spans="1:18" s="155" customFormat="1" ht="111" customHeight="1" x14ac:dyDescent="0.2">
      <c r="A25" s="273">
        <v>24</v>
      </c>
      <c r="B25" s="280" t="s">
        <v>277</v>
      </c>
      <c r="C25" s="275" t="s">
        <v>898</v>
      </c>
      <c r="D25" s="286" t="s">
        <v>899</v>
      </c>
      <c r="E25" s="280" t="s">
        <v>11</v>
      </c>
      <c r="F25" s="282">
        <v>475.2</v>
      </c>
      <c r="G25" s="280" t="s">
        <v>257</v>
      </c>
      <c r="H25" s="280" t="s">
        <v>724</v>
      </c>
      <c r="I25" s="280" t="s">
        <v>1028</v>
      </c>
      <c r="J25" s="280" t="s">
        <v>806</v>
      </c>
      <c r="K25" s="280">
        <v>225</v>
      </c>
      <c r="L25" s="280">
        <v>244</v>
      </c>
      <c r="M25" s="280" t="s">
        <v>59</v>
      </c>
      <c r="N25" s="286" t="s">
        <v>902</v>
      </c>
      <c r="O25" s="280" t="s">
        <v>841</v>
      </c>
      <c r="P25" s="280" t="s">
        <v>961</v>
      </c>
      <c r="Q25" s="285"/>
    </row>
    <row r="26" spans="1:18" s="155" customFormat="1" ht="111" customHeight="1" x14ac:dyDescent="0.2">
      <c r="A26" s="273">
        <v>25</v>
      </c>
      <c r="B26" s="280" t="s">
        <v>278</v>
      </c>
      <c r="C26" s="275" t="s">
        <v>898</v>
      </c>
      <c r="D26" s="286" t="s">
        <v>899</v>
      </c>
      <c r="E26" s="280" t="s">
        <v>170</v>
      </c>
      <c r="F26" s="282">
        <v>434.82600000000002</v>
      </c>
      <c r="G26" s="280" t="s">
        <v>257</v>
      </c>
      <c r="H26" s="280" t="s">
        <v>724</v>
      </c>
      <c r="I26" s="280" t="s">
        <v>232</v>
      </c>
      <c r="J26" s="280" t="s">
        <v>806</v>
      </c>
      <c r="K26" s="280">
        <v>225</v>
      </c>
      <c r="L26" s="280">
        <v>244</v>
      </c>
      <c r="M26" s="280" t="s">
        <v>59</v>
      </c>
      <c r="N26" s="286" t="s">
        <v>906</v>
      </c>
      <c r="O26" s="280" t="s">
        <v>841</v>
      </c>
      <c r="P26" s="280" t="s">
        <v>961</v>
      </c>
      <c r="Q26" s="285"/>
    </row>
    <row r="27" spans="1:18" s="155" customFormat="1" ht="111" customHeight="1" x14ac:dyDescent="0.2">
      <c r="A27" s="273">
        <v>26</v>
      </c>
      <c r="B27" s="280" t="s">
        <v>279</v>
      </c>
      <c r="C27" s="275" t="s">
        <v>898</v>
      </c>
      <c r="D27" s="286" t="s">
        <v>899</v>
      </c>
      <c r="E27" s="280" t="s">
        <v>169</v>
      </c>
      <c r="F27" s="282">
        <v>397.1</v>
      </c>
      <c r="G27" s="280" t="s">
        <v>257</v>
      </c>
      <c r="H27" s="280" t="s">
        <v>724</v>
      </c>
      <c r="I27" s="280" t="s">
        <v>1061</v>
      </c>
      <c r="J27" s="280" t="s">
        <v>806</v>
      </c>
      <c r="K27" s="280">
        <v>225</v>
      </c>
      <c r="L27" s="280">
        <v>244</v>
      </c>
      <c r="M27" s="280" t="s">
        <v>59</v>
      </c>
      <c r="N27" s="286" t="s">
        <v>901</v>
      </c>
      <c r="O27" s="280" t="s">
        <v>842</v>
      </c>
      <c r="P27" s="287" t="s">
        <v>959</v>
      </c>
      <c r="Q27" s="285"/>
    </row>
    <row r="28" spans="1:18" s="155" customFormat="1" ht="199.5" customHeight="1" x14ac:dyDescent="0.2">
      <c r="A28" s="273">
        <v>27</v>
      </c>
      <c r="B28" s="280" t="s">
        <v>280</v>
      </c>
      <c r="C28" s="275">
        <v>42430</v>
      </c>
      <c r="D28" s="281" t="s">
        <v>960</v>
      </c>
      <c r="E28" s="280" t="s">
        <v>226</v>
      </c>
      <c r="F28" s="289">
        <v>11400</v>
      </c>
      <c r="G28" s="280" t="s">
        <v>257</v>
      </c>
      <c r="H28" s="280" t="s">
        <v>1395</v>
      </c>
      <c r="I28" s="280" t="s">
        <v>242</v>
      </c>
      <c r="J28" s="280" t="s">
        <v>806</v>
      </c>
      <c r="K28" s="280">
        <v>222</v>
      </c>
      <c r="L28" s="280">
        <v>244</v>
      </c>
      <c r="M28" s="280" t="s">
        <v>229</v>
      </c>
      <c r="N28" s="280" t="s">
        <v>979</v>
      </c>
      <c r="O28" s="280" t="s">
        <v>980</v>
      </c>
      <c r="P28" s="287" t="s">
        <v>961</v>
      </c>
      <c r="Q28" s="285"/>
    </row>
    <row r="29" spans="1:18" s="155" customFormat="1" ht="165" customHeight="1" x14ac:dyDescent="0.2">
      <c r="A29" s="273">
        <v>28</v>
      </c>
      <c r="B29" s="280" t="s">
        <v>281</v>
      </c>
      <c r="C29" s="275">
        <v>42443</v>
      </c>
      <c r="D29" s="281" t="s">
        <v>1018</v>
      </c>
      <c r="E29" s="280" t="s">
        <v>227</v>
      </c>
      <c r="F29" s="282">
        <v>24209.757000000001</v>
      </c>
      <c r="G29" s="280" t="s">
        <v>257</v>
      </c>
      <c r="H29" s="280" t="s">
        <v>733</v>
      </c>
      <c r="I29" s="280" t="s">
        <v>242</v>
      </c>
      <c r="J29" s="280" t="s">
        <v>806</v>
      </c>
      <c r="K29" s="280">
        <v>222</v>
      </c>
      <c r="L29" s="280">
        <v>244</v>
      </c>
      <c r="M29" s="280" t="s">
        <v>59</v>
      </c>
      <c r="N29" s="280" t="s">
        <v>1017</v>
      </c>
      <c r="O29" s="280" t="s">
        <v>980</v>
      </c>
      <c r="P29" s="287" t="s">
        <v>961</v>
      </c>
      <c r="Q29" s="285"/>
    </row>
    <row r="30" spans="1:18" s="156" customFormat="1" ht="111" customHeight="1" x14ac:dyDescent="0.2">
      <c r="A30" s="273">
        <v>29</v>
      </c>
      <c r="B30" s="284" t="s">
        <v>699</v>
      </c>
      <c r="C30" s="275">
        <v>42675</v>
      </c>
      <c r="D30" s="281" t="s">
        <v>1239</v>
      </c>
      <c r="E30" s="280" t="s">
        <v>1215</v>
      </c>
      <c r="F30" s="282">
        <v>129.702</v>
      </c>
      <c r="G30" s="280" t="s">
        <v>1082</v>
      </c>
      <c r="H30" s="280" t="s">
        <v>720</v>
      </c>
      <c r="I30" s="280" t="s">
        <v>295</v>
      </c>
      <c r="J30" s="280" t="s">
        <v>806</v>
      </c>
      <c r="K30" s="280">
        <v>224</v>
      </c>
      <c r="L30" s="280">
        <v>244</v>
      </c>
      <c r="M30" s="280" t="s">
        <v>248</v>
      </c>
      <c r="N30" s="280">
        <v>127</v>
      </c>
      <c r="O30" s="280" t="s">
        <v>1224</v>
      </c>
      <c r="P30" s="287" t="s">
        <v>961</v>
      </c>
      <c r="Q30" s="285" t="s">
        <v>1388</v>
      </c>
    </row>
    <row r="31" spans="1:18" s="156" customFormat="1" ht="111" customHeight="1" x14ac:dyDescent="0.2">
      <c r="A31" s="273">
        <v>30</v>
      </c>
      <c r="B31" s="284" t="s">
        <v>700</v>
      </c>
      <c r="C31" s="275">
        <v>42571</v>
      </c>
      <c r="D31" s="281" t="s">
        <v>1455</v>
      </c>
      <c r="E31" s="280" t="s">
        <v>1456</v>
      </c>
      <c r="F31" s="282">
        <v>31.316459999999999</v>
      </c>
      <c r="G31" s="280" t="s">
        <v>257</v>
      </c>
      <c r="H31" s="280" t="s">
        <v>720</v>
      </c>
      <c r="I31" s="280" t="s">
        <v>1175</v>
      </c>
      <c r="J31" s="280" t="s">
        <v>806</v>
      </c>
      <c r="K31" s="280">
        <v>224</v>
      </c>
      <c r="L31" s="280">
        <v>244</v>
      </c>
      <c r="M31" s="280" t="s">
        <v>248</v>
      </c>
      <c r="N31" s="280" t="s">
        <v>1457</v>
      </c>
      <c r="O31" s="280" t="s">
        <v>1458</v>
      </c>
      <c r="P31" s="287" t="s">
        <v>961</v>
      </c>
      <c r="Q31" s="285" t="s">
        <v>1388</v>
      </c>
    </row>
    <row r="32" spans="1:18" s="157" customFormat="1" ht="75" customHeight="1" x14ac:dyDescent="0.25">
      <c r="A32" s="273">
        <v>31</v>
      </c>
      <c r="B32" s="280" t="s">
        <v>357</v>
      </c>
      <c r="C32" s="275">
        <v>42391</v>
      </c>
      <c r="D32" s="281" t="s">
        <v>247</v>
      </c>
      <c r="E32" s="280" t="s">
        <v>335</v>
      </c>
      <c r="F32" s="282">
        <v>15.4</v>
      </c>
      <c r="G32" s="280" t="s">
        <v>257</v>
      </c>
      <c r="H32" s="280" t="s">
        <v>757</v>
      </c>
      <c r="I32" s="280" t="s">
        <v>326</v>
      </c>
      <c r="J32" s="280" t="s">
        <v>806</v>
      </c>
      <c r="K32" s="280">
        <v>225</v>
      </c>
      <c r="L32" s="280">
        <v>242</v>
      </c>
      <c r="M32" s="280" t="s">
        <v>249</v>
      </c>
      <c r="N32" s="290" t="s">
        <v>112</v>
      </c>
      <c r="O32" s="290" t="s">
        <v>100</v>
      </c>
      <c r="P32" s="288" t="s">
        <v>961</v>
      </c>
      <c r="Q32" s="285" t="s">
        <v>1388</v>
      </c>
      <c r="R32" s="171"/>
    </row>
    <row r="33" spans="1:18" s="156" customFormat="1" ht="111" customHeight="1" x14ac:dyDescent="0.2">
      <c r="A33" s="273">
        <v>32</v>
      </c>
      <c r="B33" s="284" t="s">
        <v>358</v>
      </c>
      <c r="C33" s="275">
        <v>42593</v>
      </c>
      <c r="D33" s="281" t="s">
        <v>1242</v>
      </c>
      <c r="E33" s="280" t="s">
        <v>1215</v>
      </c>
      <c r="F33" s="282">
        <v>6.89</v>
      </c>
      <c r="G33" s="280" t="s">
        <v>1082</v>
      </c>
      <c r="H33" s="280" t="s">
        <v>720</v>
      </c>
      <c r="I33" s="280" t="s">
        <v>313</v>
      </c>
      <c r="J33" s="280" t="s">
        <v>806</v>
      </c>
      <c r="K33" s="280">
        <v>224</v>
      </c>
      <c r="L33" s="280">
        <v>244</v>
      </c>
      <c r="M33" s="280" t="s">
        <v>248</v>
      </c>
      <c r="N33" s="281">
        <v>42719</v>
      </c>
      <c r="O33" s="280" t="s">
        <v>125</v>
      </c>
      <c r="P33" s="287" t="s">
        <v>961</v>
      </c>
      <c r="Q33" s="285" t="s">
        <v>1388</v>
      </c>
    </row>
    <row r="34" spans="1:18" s="156" customFormat="1" ht="111" customHeight="1" x14ac:dyDescent="0.2">
      <c r="A34" s="273">
        <v>33</v>
      </c>
      <c r="B34" s="284" t="s">
        <v>359</v>
      </c>
      <c r="C34" s="275">
        <v>42471</v>
      </c>
      <c r="D34" s="281" t="s">
        <v>247</v>
      </c>
      <c r="E34" s="280" t="s">
        <v>336</v>
      </c>
      <c r="F34" s="282">
        <v>26.4</v>
      </c>
      <c r="G34" s="280" t="s">
        <v>257</v>
      </c>
      <c r="H34" s="280" t="s">
        <v>756</v>
      </c>
      <c r="I34" s="280" t="s">
        <v>1061</v>
      </c>
      <c r="J34" s="280" t="s">
        <v>806</v>
      </c>
      <c r="K34" s="280">
        <v>225</v>
      </c>
      <c r="L34" s="280">
        <v>244</v>
      </c>
      <c r="M34" s="280" t="s">
        <v>249</v>
      </c>
      <c r="N34" s="280" t="s">
        <v>160</v>
      </c>
      <c r="O34" s="280" t="s">
        <v>52</v>
      </c>
      <c r="P34" s="287" t="s">
        <v>961</v>
      </c>
      <c r="Q34" s="285"/>
      <c r="R34" s="173"/>
    </row>
    <row r="35" spans="1:18" s="157" customFormat="1" ht="107.25" customHeight="1" x14ac:dyDescent="0.25">
      <c r="A35" s="273">
        <v>34</v>
      </c>
      <c r="B35" s="280" t="s">
        <v>360</v>
      </c>
      <c r="C35" s="275">
        <v>42391</v>
      </c>
      <c r="D35" s="281" t="s">
        <v>247</v>
      </c>
      <c r="E35" s="280" t="s">
        <v>337</v>
      </c>
      <c r="F35" s="282">
        <v>0.92412000000000005</v>
      </c>
      <c r="G35" s="280" t="s">
        <v>257</v>
      </c>
      <c r="H35" s="280" t="s">
        <v>728</v>
      </c>
      <c r="I35" s="280" t="s">
        <v>1061</v>
      </c>
      <c r="J35" s="280" t="s">
        <v>806</v>
      </c>
      <c r="K35" s="280">
        <v>226</v>
      </c>
      <c r="L35" s="280">
        <v>244</v>
      </c>
      <c r="M35" s="280" t="s">
        <v>249</v>
      </c>
      <c r="N35" s="290" t="s">
        <v>173</v>
      </c>
      <c r="O35" s="290" t="s">
        <v>101</v>
      </c>
      <c r="P35" s="281" t="s">
        <v>961</v>
      </c>
      <c r="Q35" s="285"/>
      <c r="R35" s="171"/>
    </row>
    <row r="36" spans="1:18" s="157" customFormat="1" ht="92.25" customHeight="1" x14ac:dyDescent="0.25">
      <c r="A36" s="273">
        <v>35</v>
      </c>
      <c r="B36" s="280" t="s">
        <v>361</v>
      </c>
      <c r="C36" s="275">
        <v>42391</v>
      </c>
      <c r="D36" s="281" t="s">
        <v>247</v>
      </c>
      <c r="E36" s="280" t="s">
        <v>338</v>
      </c>
      <c r="F36" s="282">
        <v>6.0864000000000003</v>
      </c>
      <c r="G36" s="280" t="s">
        <v>257</v>
      </c>
      <c r="H36" s="280" t="s">
        <v>728</v>
      </c>
      <c r="I36" s="280" t="s">
        <v>1061</v>
      </c>
      <c r="J36" s="280" t="s">
        <v>806</v>
      </c>
      <c r="K36" s="280">
        <v>225</v>
      </c>
      <c r="L36" s="280">
        <v>244</v>
      </c>
      <c r="M36" s="280" t="s">
        <v>249</v>
      </c>
      <c r="N36" s="290" t="s">
        <v>174</v>
      </c>
      <c r="O36" s="290" t="s">
        <v>101</v>
      </c>
      <c r="P36" s="288" t="s">
        <v>961</v>
      </c>
      <c r="Q36" s="285"/>
      <c r="R36" s="171"/>
    </row>
    <row r="37" spans="1:18" s="157" customFormat="1" ht="75" customHeight="1" x14ac:dyDescent="0.25">
      <c r="A37" s="273">
        <v>36</v>
      </c>
      <c r="B37" s="280" t="s">
        <v>362</v>
      </c>
      <c r="C37" s="275">
        <v>42370</v>
      </c>
      <c r="D37" s="281" t="s">
        <v>1365</v>
      </c>
      <c r="E37" s="280" t="s">
        <v>339</v>
      </c>
      <c r="F37" s="282">
        <v>7.4139999999999998E-2</v>
      </c>
      <c r="G37" s="280" t="s">
        <v>257</v>
      </c>
      <c r="H37" s="280" t="s">
        <v>728</v>
      </c>
      <c r="I37" s="280" t="s">
        <v>326</v>
      </c>
      <c r="J37" s="280" t="s">
        <v>806</v>
      </c>
      <c r="K37" s="280">
        <v>225</v>
      </c>
      <c r="L37" s="280">
        <v>244</v>
      </c>
      <c r="M37" s="280" t="s">
        <v>249</v>
      </c>
      <c r="N37" s="290" t="s">
        <v>183</v>
      </c>
      <c r="O37" s="290" t="s">
        <v>102</v>
      </c>
      <c r="P37" s="288" t="s">
        <v>961</v>
      </c>
      <c r="Q37" s="285"/>
      <c r="R37" s="171"/>
    </row>
    <row r="38" spans="1:18" s="157" customFormat="1" ht="135" customHeight="1" x14ac:dyDescent="0.25">
      <c r="A38" s="273">
        <v>37</v>
      </c>
      <c r="B38" s="280" t="s">
        <v>363</v>
      </c>
      <c r="C38" s="275">
        <v>42380</v>
      </c>
      <c r="D38" s="281" t="s">
        <v>744</v>
      </c>
      <c r="E38" s="280" t="s">
        <v>199</v>
      </c>
      <c r="F38" s="282">
        <v>40</v>
      </c>
      <c r="G38" s="280" t="s">
        <v>257</v>
      </c>
      <c r="H38" s="280" t="s">
        <v>724</v>
      </c>
      <c r="I38" s="280" t="s">
        <v>1061</v>
      </c>
      <c r="J38" s="280" t="s">
        <v>806</v>
      </c>
      <c r="K38" s="280">
        <v>225</v>
      </c>
      <c r="L38" s="280">
        <v>244</v>
      </c>
      <c r="M38" s="280" t="s">
        <v>249</v>
      </c>
      <c r="N38" s="290" t="s">
        <v>198</v>
      </c>
      <c r="O38" s="290" t="s">
        <v>190</v>
      </c>
      <c r="P38" s="281" t="s">
        <v>961</v>
      </c>
      <c r="Q38" s="285"/>
      <c r="R38" s="171"/>
    </row>
    <row r="39" spans="1:18" s="157" customFormat="1" ht="75" customHeight="1" x14ac:dyDescent="0.25">
      <c r="A39" s="273">
        <v>38</v>
      </c>
      <c r="B39" s="280" t="s">
        <v>364</v>
      </c>
      <c r="C39" s="275">
        <v>42391</v>
      </c>
      <c r="D39" s="281" t="s">
        <v>843</v>
      </c>
      <c r="E39" s="280" t="s">
        <v>200</v>
      </c>
      <c r="F39" s="282">
        <v>89.28</v>
      </c>
      <c r="G39" s="280" t="s">
        <v>257</v>
      </c>
      <c r="H39" s="280" t="s">
        <v>725</v>
      </c>
      <c r="I39" s="280" t="s">
        <v>1061</v>
      </c>
      <c r="J39" s="280" t="s">
        <v>806</v>
      </c>
      <c r="K39" s="280">
        <v>226</v>
      </c>
      <c r="L39" s="280">
        <v>244</v>
      </c>
      <c r="M39" s="280" t="s">
        <v>249</v>
      </c>
      <c r="N39" s="290" t="s">
        <v>1014</v>
      </c>
      <c r="O39" s="290" t="s">
        <v>844</v>
      </c>
      <c r="P39" s="287" t="s">
        <v>961</v>
      </c>
      <c r="Q39" s="285"/>
      <c r="R39" s="171"/>
    </row>
    <row r="40" spans="1:18" s="156" customFormat="1" ht="111" customHeight="1" x14ac:dyDescent="0.2">
      <c r="A40" s="273">
        <v>39</v>
      </c>
      <c r="B40" s="284" t="s">
        <v>365</v>
      </c>
      <c r="C40" s="275">
        <v>42625</v>
      </c>
      <c r="D40" s="281" t="s">
        <v>1239</v>
      </c>
      <c r="E40" s="280" t="s">
        <v>1215</v>
      </c>
      <c r="F40" s="282">
        <v>17</v>
      </c>
      <c r="G40" s="280" t="s">
        <v>1082</v>
      </c>
      <c r="H40" s="280" t="s">
        <v>720</v>
      </c>
      <c r="I40" s="280" t="s">
        <v>1097</v>
      </c>
      <c r="J40" s="280" t="s">
        <v>806</v>
      </c>
      <c r="K40" s="280">
        <v>224</v>
      </c>
      <c r="L40" s="280">
        <v>244</v>
      </c>
      <c r="M40" s="280" t="s">
        <v>248</v>
      </c>
      <c r="N40" s="280">
        <v>2</v>
      </c>
      <c r="O40" s="280" t="s">
        <v>1241</v>
      </c>
      <c r="P40" s="287" t="s">
        <v>959</v>
      </c>
      <c r="Q40" s="285" t="s">
        <v>1388</v>
      </c>
    </row>
    <row r="41" spans="1:18" s="155" customFormat="1" ht="111" customHeight="1" x14ac:dyDescent="0.2">
      <c r="A41" s="273">
        <v>40</v>
      </c>
      <c r="B41" s="280" t="s">
        <v>366</v>
      </c>
      <c r="C41" s="275">
        <v>42391</v>
      </c>
      <c r="D41" s="281" t="s">
        <v>247</v>
      </c>
      <c r="E41" s="280" t="s">
        <v>340</v>
      </c>
      <c r="F41" s="282">
        <v>35</v>
      </c>
      <c r="G41" s="280" t="s">
        <v>257</v>
      </c>
      <c r="H41" s="280" t="s">
        <v>757</v>
      </c>
      <c r="I41" s="280" t="s">
        <v>252</v>
      </c>
      <c r="J41" s="280" t="s">
        <v>806</v>
      </c>
      <c r="K41" s="280">
        <v>225</v>
      </c>
      <c r="L41" s="280">
        <v>242</v>
      </c>
      <c r="M41" s="280" t="s">
        <v>249</v>
      </c>
      <c r="N41" s="280" t="s">
        <v>114</v>
      </c>
      <c r="O41" s="280" t="s">
        <v>103</v>
      </c>
      <c r="P41" s="281" t="s">
        <v>961</v>
      </c>
      <c r="Q41" s="285"/>
      <c r="R41" s="172"/>
    </row>
    <row r="42" spans="1:18" s="155" customFormat="1" ht="111" customHeight="1" x14ac:dyDescent="0.2">
      <c r="A42" s="273">
        <v>41</v>
      </c>
      <c r="B42" s="280" t="s">
        <v>367</v>
      </c>
      <c r="C42" s="275">
        <v>42380</v>
      </c>
      <c r="D42" s="281" t="s">
        <v>744</v>
      </c>
      <c r="E42" s="280" t="s">
        <v>12</v>
      </c>
      <c r="F42" s="282">
        <v>40.333329999999997</v>
      </c>
      <c r="G42" s="280" t="s">
        <v>257</v>
      </c>
      <c r="H42" s="280" t="s">
        <v>724</v>
      </c>
      <c r="I42" s="280" t="s">
        <v>1054</v>
      </c>
      <c r="J42" s="280" t="s">
        <v>806</v>
      </c>
      <c r="K42" s="280">
        <v>225</v>
      </c>
      <c r="L42" s="280">
        <v>244</v>
      </c>
      <c r="M42" s="280" t="s">
        <v>249</v>
      </c>
      <c r="N42" s="280" t="s">
        <v>201</v>
      </c>
      <c r="O42" s="280" t="s">
        <v>202</v>
      </c>
      <c r="P42" s="288" t="s">
        <v>961</v>
      </c>
      <c r="Q42" s="285"/>
      <c r="R42" s="172"/>
    </row>
    <row r="43" spans="1:18" s="157" customFormat="1" ht="135" customHeight="1" x14ac:dyDescent="0.25">
      <c r="A43" s="273">
        <v>42</v>
      </c>
      <c r="B43" s="280" t="s">
        <v>368</v>
      </c>
      <c r="C43" s="275">
        <v>42391</v>
      </c>
      <c r="D43" s="281" t="s">
        <v>247</v>
      </c>
      <c r="E43" s="280" t="s">
        <v>341</v>
      </c>
      <c r="F43" s="282">
        <v>3.88788</v>
      </c>
      <c r="G43" s="280" t="s">
        <v>257</v>
      </c>
      <c r="H43" s="280" t="s">
        <v>728</v>
      </c>
      <c r="I43" s="284" t="s">
        <v>252</v>
      </c>
      <c r="J43" s="284" t="s">
        <v>806</v>
      </c>
      <c r="K43" s="280">
        <v>225</v>
      </c>
      <c r="L43" s="280">
        <v>244</v>
      </c>
      <c r="M43" s="280" t="s">
        <v>249</v>
      </c>
      <c r="N43" s="290" t="s">
        <v>203</v>
      </c>
      <c r="O43" s="290" t="s">
        <v>204</v>
      </c>
      <c r="P43" s="290" t="s">
        <v>961</v>
      </c>
      <c r="Q43" s="285"/>
      <c r="R43" s="171"/>
    </row>
    <row r="44" spans="1:18" s="156" customFormat="1" ht="111" customHeight="1" x14ac:dyDescent="0.2">
      <c r="A44" s="273">
        <v>43</v>
      </c>
      <c r="B44" s="284" t="s">
        <v>370</v>
      </c>
      <c r="C44" s="275">
        <v>42443</v>
      </c>
      <c r="D44" s="281" t="s">
        <v>935</v>
      </c>
      <c r="E44" s="280" t="s">
        <v>342</v>
      </c>
      <c r="F44" s="282">
        <v>55.27</v>
      </c>
      <c r="G44" s="280" t="s">
        <v>257</v>
      </c>
      <c r="H44" s="280" t="s">
        <v>724</v>
      </c>
      <c r="I44" s="280" t="s">
        <v>57</v>
      </c>
      <c r="J44" s="280" t="s">
        <v>806</v>
      </c>
      <c r="K44" s="280">
        <v>225</v>
      </c>
      <c r="L44" s="280">
        <v>244</v>
      </c>
      <c r="M44" s="280" t="s">
        <v>249</v>
      </c>
      <c r="N44" s="280" t="s">
        <v>1074</v>
      </c>
      <c r="O44" s="280" t="s">
        <v>205</v>
      </c>
      <c r="P44" s="287" t="s">
        <v>961</v>
      </c>
      <c r="Q44" s="285"/>
      <c r="R44" s="173"/>
    </row>
    <row r="45" spans="1:18" s="157" customFormat="1" ht="75" customHeight="1" x14ac:dyDescent="0.25">
      <c r="A45" s="273">
        <v>44</v>
      </c>
      <c r="B45" s="280" t="s">
        <v>371</v>
      </c>
      <c r="C45" s="275">
        <v>42391</v>
      </c>
      <c r="D45" s="281" t="s">
        <v>247</v>
      </c>
      <c r="E45" s="280" t="s">
        <v>343</v>
      </c>
      <c r="F45" s="282">
        <v>48</v>
      </c>
      <c r="G45" s="280" t="s">
        <v>257</v>
      </c>
      <c r="H45" s="280" t="s">
        <v>756</v>
      </c>
      <c r="I45" s="280" t="s">
        <v>1176</v>
      </c>
      <c r="J45" s="280" t="s">
        <v>806</v>
      </c>
      <c r="K45" s="280">
        <v>225</v>
      </c>
      <c r="L45" s="280">
        <v>244</v>
      </c>
      <c r="M45" s="280" t="s">
        <v>249</v>
      </c>
      <c r="N45" s="290" t="s">
        <v>162</v>
      </c>
      <c r="O45" s="290" t="s">
        <v>104</v>
      </c>
      <c r="P45" s="288" t="s">
        <v>961</v>
      </c>
      <c r="Q45" s="285"/>
      <c r="R45" s="171"/>
    </row>
    <row r="46" spans="1:18" s="157" customFormat="1" ht="75" customHeight="1" x14ac:dyDescent="0.25">
      <c r="A46" s="273">
        <v>45</v>
      </c>
      <c r="B46" s="280" t="s">
        <v>372</v>
      </c>
      <c r="C46" s="275">
        <v>42391</v>
      </c>
      <c r="D46" s="281" t="s">
        <v>247</v>
      </c>
      <c r="E46" s="280" t="s">
        <v>344</v>
      </c>
      <c r="F46" s="282">
        <v>0</v>
      </c>
      <c r="G46" s="280" t="s">
        <v>257</v>
      </c>
      <c r="H46" s="280" t="s">
        <v>757</v>
      </c>
      <c r="I46" s="280" t="s">
        <v>57</v>
      </c>
      <c r="J46" s="280" t="s">
        <v>1235</v>
      </c>
      <c r="K46" s="280">
        <v>225</v>
      </c>
      <c r="L46" s="280">
        <v>242</v>
      </c>
      <c r="M46" s="280" t="s">
        <v>249</v>
      </c>
      <c r="N46" s="290" t="s">
        <v>163</v>
      </c>
      <c r="O46" s="290" t="s">
        <v>105</v>
      </c>
      <c r="P46" s="281" t="s">
        <v>961</v>
      </c>
      <c r="Q46" s="285"/>
      <c r="R46" s="171"/>
    </row>
    <row r="47" spans="1:18" s="156" customFormat="1" ht="111" customHeight="1" x14ac:dyDescent="0.2">
      <c r="A47" s="291">
        <v>46</v>
      </c>
      <c r="B47" s="284" t="s">
        <v>373</v>
      </c>
      <c r="C47" s="275">
        <v>42559</v>
      </c>
      <c r="D47" s="281" t="s">
        <v>250</v>
      </c>
      <c r="E47" s="280" t="s">
        <v>345</v>
      </c>
      <c r="F47" s="282">
        <v>23.798580000000001</v>
      </c>
      <c r="G47" s="280" t="s">
        <v>244</v>
      </c>
      <c r="H47" s="280" t="s">
        <v>760</v>
      </c>
      <c r="I47" s="280" t="s">
        <v>57</v>
      </c>
      <c r="J47" s="280" t="s">
        <v>806</v>
      </c>
      <c r="K47" s="280">
        <v>225</v>
      </c>
      <c r="L47" s="280">
        <v>244</v>
      </c>
      <c r="M47" s="280" t="s">
        <v>249</v>
      </c>
      <c r="N47" s="280" t="s">
        <v>1393</v>
      </c>
      <c r="O47" s="281" t="s">
        <v>848</v>
      </c>
      <c r="P47" s="287" t="s">
        <v>961</v>
      </c>
      <c r="Q47" s="285"/>
    </row>
    <row r="48" spans="1:18" s="156" customFormat="1" ht="111" customHeight="1" x14ac:dyDescent="0.2">
      <c r="A48" s="291">
        <v>47</v>
      </c>
      <c r="B48" s="284" t="s">
        <v>374</v>
      </c>
      <c r="C48" s="275">
        <v>42559</v>
      </c>
      <c r="D48" s="281" t="s">
        <v>250</v>
      </c>
      <c r="E48" s="280" t="s">
        <v>346</v>
      </c>
      <c r="F48" s="282">
        <v>31.23498</v>
      </c>
      <c r="G48" s="280" t="s">
        <v>244</v>
      </c>
      <c r="H48" s="280" t="s">
        <v>760</v>
      </c>
      <c r="I48" s="280" t="s">
        <v>251</v>
      </c>
      <c r="J48" s="280" t="s">
        <v>806</v>
      </c>
      <c r="K48" s="280">
        <v>225</v>
      </c>
      <c r="L48" s="280">
        <v>244</v>
      </c>
      <c r="M48" s="280" t="s">
        <v>249</v>
      </c>
      <c r="N48" s="280" t="s">
        <v>1487</v>
      </c>
      <c r="O48" s="281" t="s">
        <v>848</v>
      </c>
      <c r="P48" s="287" t="s">
        <v>959</v>
      </c>
      <c r="Q48" s="285"/>
    </row>
    <row r="49" spans="1:18" s="155" customFormat="1" ht="111" customHeight="1" x14ac:dyDescent="0.2">
      <c r="A49" s="291">
        <v>48</v>
      </c>
      <c r="B49" s="280" t="s">
        <v>375</v>
      </c>
      <c r="C49" s="275">
        <v>42391</v>
      </c>
      <c r="D49" s="281" t="s">
        <v>247</v>
      </c>
      <c r="E49" s="280" t="s">
        <v>347</v>
      </c>
      <c r="F49" s="282">
        <v>11.457599999999999</v>
      </c>
      <c r="G49" s="280" t="s">
        <v>257</v>
      </c>
      <c r="H49" s="280" t="s">
        <v>728</v>
      </c>
      <c r="I49" s="280" t="s">
        <v>57</v>
      </c>
      <c r="J49" s="280" t="s">
        <v>806</v>
      </c>
      <c r="K49" s="280">
        <v>225</v>
      </c>
      <c r="L49" s="280">
        <v>244</v>
      </c>
      <c r="M49" s="280" t="s">
        <v>249</v>
      </c>
      <c r="N49" s="280" t="s">
        <v>175</v>
      </c>
      <c r="O49" s="280" t="s">
        <v>106</v>
      </c>
      <c r="P49" s="280" t="s">
        <v>961</v>
      </c>
      <c r="Q49" s="285"/>
      <c r="R49" s="172"/>
    </row>
    <row r="50" spans="1:18" s="156" customFormat="1" ht="111" customHeight="1" x14ac:dyDescent="0.2">
      <c r="A50" s="291">
        <v>49</v>
      </c>
      <c r="B50" s="284" t="s">
        <v>376</v>
      </c>
      <c r="C50" s="275">
        <v>42370</v>
      </c>
      <c r="D50" s="281" t="s">
        <v>247</v>
      </c>
      <c r="E50" s="280" t="s">
        <v>348</v>
      </c>
      <c r="F50" s="282">
        <v>15.72795</v>
      </c>
      <c r="G50" s="280" t="s">
        <v>257</v>
      </c>
      <c r="H50" s="280" t="s">
        <v>728</v>
      </c>
      <c r="I50" s="280" t="s">
        <v>1176</v>
      </c>
      <c r="J50" s="280" t="s">
        <v>806</v>
      </c>
      <c r="K50" s="280">
        <v>225</v>
      </c>
      <c r="L50" s="280">
        <v>244</v>
      </c>
      <c r="M50" s="280" t="s">
        <v>249</v>
      </c>
      <c r="N50" s="280" t="s">
        <v>176</v>
      </c>
      <c r="O50" s="280" t="s">
        <v>107</v>
      </c>
      <c r="P50" s="287" t="s">
        <v>961</v>
      </c>
      <c r="Q50" s="285"/>
      <c r="R50" s="173"/>
    </row>
    <row r="51" spans="1:18" s="157" customFormat="1" ht="75" customHeight="1" x14ac:dyDescent="0.25">
      <c r="A51" s="291">
        <v>50</v>
      </c>
      <c r="B51" s="280" t="s">
        <v>377</v>
      </c>
      <c r="C51" s="275">
        <v>42391</v>
      </c>
      <c r="D51" s="281" t="s">
        <v>843</v>
      </c>
      <c r="E51" s="280" t="s">
        <v>206</v>
      </c>
      <c r="F51" s="282">
        <v>89.28</v>
      </c>
      <c r="G51" s="280" t="s">
        <v>257</v>
      </c>
      <c r="H51" s="280" t="s">
        <v>725</v>
      </c>
      <c r="I51" s="280" t="s">
        <v>57</v>
      </c>
      <c r="J51" s="280" t="s">
        <v>806</v>
      </c>
      <c r="K51" s="280">
        <v>226</v>
      </c>
      <c r="L51" s="280">
        <v>244</v>
      </c>
      <c r="M51" s="280" t="s">
        <v>249</v>
      </c>
      <c r="N51" s="290" t="s">
        <v>1100</v>
      </c>
      <c r="O51" s="290" t="s">
        <v>844</v>
      </c>
      <c r="P51" s="287" t="s">
        <v>961</v>
      </c>
      <c r="Q51" s="285"/>
      <c r="R51" s="171"/>
    </row>
    <row r="52" spans="1:18" s="157" customFormat="1" ht="75" customHeight="1" x14ac:dyDescent="0.25">
      <c r="A52" s="291">
        <v>51</v>
      </c>
      <c r="B52" s="280" t="s">
        <v>378</v>
      </c>
      <c r="C52" s="275">
        <v>42391</v>
      </c>
      <c r="D52" s="281" t="s">
        <v>843</v>
      </c>
      <c r="E52" s="280" t="s">
        <v>207</v>
      </c>
      <c r="F52" s="282">
        <v>89.28</v>
      </c>
      <c r="G52" s="280" t="s">
        <v>257</v>
      </c>
      <c r="H52" s="280" t="s">
        <v>725</v>
      </c>
      <c r="I52" s="280" t="s">
        <v>237</v>
      </c>
      <c r="J52" s="280" t="s">
        <v>806</v>
      </c>
      <c r="K52" s="280">
        <v>226</v>
      </c>
      <c r="L52" s="280">
        <v>244</v>
      </c>
      <c r="M52" s="280" t="s">
        <v>249</v>
      </c>
      <c r="N52" s="290" t="s">
        <v>1099</v>
      </c>
      <c r="O52" s="290" t="s">
        <v>844</v>
      </c>
      <c r="P52" s="287" t="s">
        <v>961</v>
      </c>
      <c r="Q52" s="285"/>
      <c r="R52" s="171"/>
    </row>
    <row r="53" spans="1:18" s="156" customFormat="1" ht="111" customHeight="1" x14ac:dyDescent="0.2">
      <c r="A53" s="291">
        <v>52</v>
      </c>
      <c r="B53" s="284" t="s">
        <v>379</v>
      </c>
      <c r="C53" s="275">
        <v>42391</v>
      </c>
      <c r="D53" s="281" t="s">
        <v>247</v>
      </c>
      <c r="E53" s="280" t="s">
        <v>349</v>
      </c>
      <c r="F53" s="282">
        <v>30</v>
      </c>
      <c r="G53" s="280" t="s">
        <v>257</v>
      </c>
      <c r="H53" s="280" t="s">
        <v>757</v>
      </c>
      <c r="I53" s="280" t="s">
        <v>1029</v>
      </c>
      <c r="J53" s="280" t="s">
        <v>806</v>
      </c>
      <c r="K53" s="280">
        <v>225</v>
      </c>
      <c r="L53" s="280">
        <v>242</v>
      </c>
      <c r="M53" s="280" t="s">
        <v>249</v>
      </c>
      <c r="N53" s="280" t="s">
        <v>177</v>
      </c>
      <c r="O53" s="280" t="s">
        <v>181</v>
      </c>
      <c r="P53" s="287" t="s">
        <v>961</v>
      </c>
      <c r="Q53" s="285"/>
      <c r="R53" s="173"/>
    </row>
    <row r="54" spans="1:18" s="157" customFormat="1" ht="120" customHeight="1" x14ac:dyDescent="0.25">
      <c r="A54" s="291">
        <v>53</v>
      </c>
      <c r="B54" s="280" t="s">
        <v>380</v>
      </c>
      <c r="C54" s="275">
        <v>42391</v>
      </c>
      <c r="D54" s="281" t="s">
        <v>247</v>
      </c>
      <c r="E54" s="280" t="s">
        <v>350</v>
      </c>
      <c r="F54" s="282">
        <v>10.913880000000001</v>
      </c>
      <c r="G54" s="280" t="s">
        <v>257</v>
      </c>
      <c r="H54" s="280" t="s">
        <v>728</v>
      </c>
      <c r="I54" s="280" t="s">
        <v>1029</v>
      </c>
      <c r="J54" s="280" t="s">
        <v>806</v>
      </c>
      <c r="K54" s="280">
        <v>225</v>
      </c>
      <c r="L54" s="280">
        <v>244</v>
      </c>
      <c r="M54" s="280" t="s">
        <v>249</v>
      </c>
      <c r="N54" s="290" t="s">
        <v>178</v>
      </c>
      <c r="O54" s="290" t="s">
        <v>182</v>
      </c>
      <c r="P54" s="280" t="s">
        <v>961</v>
      </c>
      <c r="Q54" s="285"/>
      <c r="R54" s="171"/>
    </row>
    <row r="55" spans="1:18" s="156" customFormat="1" ht="111" customHeight="1" x14ac:dyDescent="0.2">
      <c r="A55" s="291">
        <v>54</v>
      </c>
      <c r="B55" s="284" t="s">
        <v>381</v>
      </c>
      <c r="C55" s="275">
        <v>42391</v>
      </c>
      <c r="D55" s="281" t="s">
        <v>247</v>
      </c>
      <c r="E55" s="280" t="s">
        <v>351</v>
      </c>
      <c r="F55" s="282">
        <v>9.92</v>
      </c>
      <c r="G55" s="280" t="s">
        <v>244</v>
      </c>
      <c r="H55" s="280" t="s">
        <v>751</v>
      </c>
      <c r="I55" s="280" t="s">
        <v>1029</v>
      </c>
      <c r="J55" s="280" t="s">
        <v>806</v>
      </c>
      <c r="K55" s="280">
        <v>225</v>
      </c>
      <c r="L55" s="280">
        <v>244</v>
      </c>
      <c r="M55" s="280" t="s">
        <v>249</v>
      </c>
      <c r="N55" s="280" t="s">
        <v>187</v>
      </c>
      <c r="O55" s="280" t="s">
        <v>188</v>
      </c>
      <c r="P55" s="287" t="s">
        <v>961</v>
      </c>
      <c r="Q55" s="285"/>
      <c r="R55" s="173"/>
    </row>
    <row r="56" spans="1:18" s="156" customFormat="1" ht="111" customHeight="1" x14ac:dyDescent="0.2">
      <c r="A56" s="291">
        <v>55</v>
      </c>
      <c r="B56" s="280" t="s">
        <v>382</v>
      </c>
      <c r="C56" s="275">
        <v>42443</v>
      </c>
      <c r="D56" s="281" t="s">
        <v>935</v>
      </c>
      <c r="E56" s="280" t="s">
        <v>13</v>
      </c>
      <c r="F56" s="282">
        <v>29.280999999999999</v>
      </c>
      <c r="G56" s="280" t="s">
        <v>257</v>
      </c>
      <c r="H56" s="280" t="s">
        <v>724</v>
      </c>
      <c r="I56" s="280" t="s">
        <v>1029</v>
      </c>
      <c r="J56" s="280" t="s">
        <v>806</v>
      </c>
      <c r="K56" s="280">
        <v>225</v>
      </c>
      <c r="L56" s="280">
        <v>244</v>
      </c>
      <c r="M56" s="280" t="s">
        <v>249</v>
      </c>
      <c r="N56" s="280" t="s">
        <v>1031</v>
      </c>
      <c r="O56" s="280" t="s">
        <v>202</v>
      </c>
      <c r="P56" s="287" t="s">
        <v>961</v>
      </c>
      <c r="Q56" s="285"/>
      <c r="R56" s="173"/>
    </row>
    <row r="57" spans="1:18" s="157" customFormat="1" ht="75" customHeight="1" x14ac:dyDescent="0.25">
      <c r="A57" s="291">
        <v>56</v>
      </c>
      <c r="B57" s="280" t="s">
        <v>383</v>
      </c>
      <c r="C57" s="275">
        <v>42391</v>
      </c>
      <c r="D57" s="281" t="s">
        <v>843</v>
      </c>
      <c r="E57" s="280" t="s">
        <v>208</v>
      </c>
      <c r="F57" s="282">
        <v>36.69</v>
      </c>
      <c r="G57" s="280" t="s">
        <v>257</v>
      </c>
      <c r="H57" s="280" t="s">
        <v>725</v>
      </c>
      <c r="I57" s="280" t="s">
        <v>1029</v>
      </c>
      <c r="J57" s="280" t="s">
        <v>806</v>
      </c>
      <c r="K57" s="280">
        <v>226</v>
      </c>
      <c r="L57" s="280">
        <v>244</v>
      </c>
      <c r="M57" s="280" t="s">
        <v>249</v>
      </c>
      <c r="N57" s="290" t="s">
        <v>853</v>
      </c>
      <c r="O57" s="290" t="s">
        <v>845</v>
      </c>
      <c r="P57" s="287" t="s">
        <v>961</v>
      </c>
      <c r="Q57" s="285"/>
      <c r="R57" s="171"/>
    </row>
    <row r="58" spans="1:18" s="157" customFormat="1" ht="75" customHeight="1" x14ac:dyDescent="0.25">
      <c r="A58" s="291">
        <v>57</v>
      </c>
      <c r="B58" s="280" t="s">
        <v>384</v>
      </c>
      <c r="C58" s="275">
        <v>42391</v>
      </c>
      <c r="D58" s="281" t="s">
        <v>247</v>
      </c>
      <c r="E58" s="280" t="s">
        <v>352</v>
      </c>
      <c r="F58" s="282">
        <v>30</v>
      </c>
      <c r="G58" s="280" t="s">
        <v>244</v>
      </c>
      <c r="H58" s="280" t="s">
        <v>757</v>
      </c>
      <c r="I58" s="280" t="s">
        <v>253</v>
      </c>
      <c r="J58" s="280" t="s">
        <v>806</v>
      </c>
      <c r="K58" s="280">
        <v>225</v>
      </c>
      <c r="L58" s="280">
        <v>242</v>
      </c>
      <c r="M58" s="280" t="s">
        <v>249</v>
      </c>
      <c r="N58" s="290" t="s">
        <v>113</v>
      </c>
      <c r="O58" s="290" t="s">
        <v>108</v>
      </c>
      <c r="P58" s="280" t="s">
        <v>961</v>
      </c>
      <c r="Q58" s="285"/>
      <c r="R58" s="171"/>
    </row>
    <row r="59" spans="1:18" s="155" customFormat="1" ht="111" customHeight="1" x14ac:dyDescent="0.2">
      <c r="A59" s="291">
        <v>58</v>
      </c>
      <c r="B59" s="280" t="s">
        <v>385</v>
      </c>
      <c r="C59" s="275">
        <v>42380</v>
      </c>
      <c r="D59" s="281" t="s">
        <v>744</v>
      </c>
      <c r="E59" s="280" t="s">
        <v>353</v>
      </c>
      <c r="F59" s="282">
        <v>41.833329999999997</v>
      </c>
      <c r="G59" s="280" t="s">
        <v>257</v>
      </c>
      <c r="H59" s="280" t="s">
        <v>724</v>
      </c>
      <c r="I59" s="280" t="s">
        <v>253</v>
      </c>
      <c r="J59" s="280" t="s">
        <v>806</v>
      </c>
      <c r="K59" s="280">
        <v>225</v>
      </c>
      <c r="L59" s="280">
        <v>244</v>
      </c>
      <c r="M59" s="280" t="s">
        <v>249</v>
      </c>
      <c r="N59" s="280" t="s">
        <v>209</v>
      </c>
      <c r="O59" s="280" t="s">
        <v>205</v>
      </c>
      <c r="P59" s="288" t="s">
        <v>961</v>
      </c>
      <c r="Q59" s="285"/>
      <c r="R59" s="172"/>
    </row>
    <row r="60" spans="1:18" s="156" customFormat="1" ht="111" customHeight="1" x14ac:dyDescent="0.2">
      <c r="A60" s="291">
        <v>59</v>
      </c>
      <c r="B60" s="280" t="s">
        <v>386</v>
      </c>
      <c r="C60" s="275">
        <v>42468</v>
      </c>
      <c r="D60" s="281" t="s">
        <v>935</v>
      </c>
      <c r="E60" s="280" t="s">
        <v>354</v>
      </c>
      <c r="F60" s="282">
        <v>61.81</v>
      </c>
      <c r="G60" s="280" t="s">
        <v>257</v>
      </c>
      <c r="H60" s="280" t="s">
        <v>724</v>
      </c>
      <c r="I60" s="280" t="s">
        <v>58</v>
      </c>
      <c r="J60" s="280" t="s">
        <v>806</v>
      </c>
      <c r="K60" s="280">
        <v>225</v>
      </c>
      <c r="L60" s="280">
        <v>244</v>
      </c>
      <c r="M60" s="280" t="s">
        <v>249</v>
      </c>
      <c r="N60" s="280" t="s">
        <v>210</v>
      </c>
      <c r="O60" s="280" t="s">
        <v>841</v>
      </c>
      <c r="P60" s="281" t="s">
        <v>961</v>
      </c>
      <c r="Q60" s="285"/>
      <c r="R60" s="173"/>
    </row>
    <row r="61" spans="1:18" s="157" customFormat="1" ht="105" customHeight="1" x14ac:dyDescent="0.25">
      <c r="A61" s="291">
        <v>60</v>
      </c>
      <c r="B61" s="280" t="s">
        <v>387</v>
      </c>
      <c r="C61" s="275">
        <v>42391</v>
      </c>
      <c r="D61" s="281" t="s">
        <v>739</v>
      </c>
      <c r="E61" s="280" t="s">
        <v>355</v>
      </c>
      <c r="F61" s="282">
        <v>100</v>
      </c>
      <c r="G61" s="280" t="s">
        <v>257</v>
      </c>
      <c r="H61" s="280" t="s">
        <v>732</v>
      </c>
      <c r="I61" s="280" t="s">
        <v>239</v>
      </c>
      <c r="J61" s="280" t="s">
        <v>806</v>
      </c>
      <c r="K61" s="280">
        <v>226</v>
      </c>
      <c r="L61" s="280">
        <v>242</v>
      </c>
      <c r="M61" s="280" t="s">
        <v>249</v>
      </c>
      <c r="N61" s="290" t="s">
        <v>110</v>
      </c>
      <c r="O61" s="290" t="s">
        <v>109</v>
      </c>
      <c r="P61" s="280" t="s">
        <v>961</v>
      </c>
      <c r="Q61" s="285"/>
      <c r="R61" s="171"/>
    </row>
    <row r="62" spans="1:18" s="157" customFormat="1" ht="105" customHeight="1" x14ac:dyDescent="0.25">
      <c r="A62" s="291">
        <v>61</v>
      </c>
      <c r="B62" s="280" t="s">
        <v>388</v>
      </c>
      <c r="C62" s="275">
        <v>42461</v>
      </c>
      <c r="D62" s="281" t="s">
        <v>740</v>
      </c>
      <c r="E62" s="280" t="s">
        <v>355</v>
      </c>
      <c r="F62" s="282">
        <v>100</v>
      </c>
      <c r="G62" s="280" t="s">
        <v>257</v>
      </c>
      <c r="H62" s="280" t="s">
        <v>732</v>
      </c>
      <c r="I62" s="280" t="s">
        <v>239</v>
      </c>
      <c r="J62" s="280" t="s">
        <v>806</v>
      </c>
      <c r="K62" s="280">
        <v>226</v>
      </c>
      <c r="L62" s="280">
        <v>242</v>
      </c>
      <c r="M62" s="280" t="s">
        <v>249</v>
      </c>
      <c r="N62" s="290" t="s">
        <v>111</v>
      </c>
      <c r="O62" s="290" t="s">
        <v>109</v>
      </c>
      <c r="P62" s="281" t="s">
        <v>961</v>
      </c>
      <c r="Q62" s="285"/>
      <c r="R62" s="171"/>
    </row>
    <row r="63" spans="1:18" s="157" customFormat="1" ht="105" customHeight="1" x14ac:dyDescent="0.25">
      <c r="A63" s="291">
        <v>62</v>
      </c>
      <c r="B63" s="280" t="s">
        <v>389</v>
      </c>
      <c r="C63" s="275">
        <v>42552</v>
      </c>
      <c r="D63" s="281" t="s">
        <v>250</v>
      </c>
      <c r="E63" s="280" t="s">
        <v>355</v>
      </c>
      <c r="F63" s="282">
        <v>60</v>
      </c>
      <c r="G63" s="280" t="s">
        <v>257</v>
      </c>
      <c r="H63" s="280" t="s">
        <v>732</v>
      </c>
      <c r="I63" s="280" t="s">
        <v>239</v>
      </c>
      <c r="J63" s="280" t="s">
        <v>806</v>
      </c>
      <c r="K63" s="280">
        <v>226</v>
      </c>
      <c r="L63" s="280">
        <v>242</v>
      </c>
      <c r="M63" s="280" t="s">
        <v>249</v>
      </c>
      <c r="N63" s="290" t="s">
        <v>1484</v>
      </c>
      <c r="O63" s="290" t="s">
        <v>109</v>
      </c>
      <c r="P63" s="281" t="s">
        <v>959</v>
      </c>
      <c r="Q63" s="285"/>
    </row>
    <row r="64" spans="1:18" s="157" customFormat="1" ht="105" customHeight="1" x14ac:dyDescent="0.25">
      <c r="A64" s="291">
        <v>63</v>
      </c>
      <c r="B64" s="280" t="s">
        <v>390</v>
      </c>
      <c r="C64" s="275">
        <v>42628</v>
      </c>
      <c r="D64" s="281" t="s">
        <v>743</v>
      </c>
      <c r="E64" s="280" t="s">
        <v>355</v>
      </c>
      <c r="F64" s="282">
        <v>100</v>
      </c>
      <c r="G64" s="280" t="s">
        <v>257</v>
      </c>
      <c r="H64" s="280" t="s">
        <v>732</v>
      </c>
      <c r="I64" s="280" t="s">
        <v>239</v>
      </c>
      <c r="J64" s="280" t="s">
        <v>806</v>
      </c>
      <c r="K64" s="280">
        <v>226</v>
      </c>
      <c r="L64" s="280">
        <v>242</v>
      </c>
      <c r="M64" s="280" t="s">
        <v>249</v>
      </c>
      <c r="N64" s="284">
        <v>42461</v>
      </c>
      <c r="O64" s="290" t="s">
        <v>109</v>
      </c>
      <c r="P64" s="281" t="s">
        <v>961</v>
      </c>
      <c r="Q64" s="285" t="s">
        <v>1388</v>
      </c>
    </row>
    <row r="65" spans="1:18" s="156" customFormat="1" ht="145.5" customHeight="1" x14ac:dyDescent="0.2">
      <c r="A65" s="291">
        <v>64</v>
      </c>
      <c r="B65" s="284" t="s">
        <v>391</v>
      </c>
      <c r="C65" s="275">
        <v>42559</v>
      </c>
      <c r="D65" s="281" t="s">
        <v>742</v>
      </c>
      <c r="E65" s="280" t="s">
        <v>356</v>
      </c>
      <c r="F65" s="282">
        <v>18.579999999999998</v>
      </c>
      <c r="G65" s="280" t="s">
        <v>257</v>
      </c>
      <c r="H65" s="280" t="s">
        <v>759</v>
      </c>
      <c r="I65" s="280" t="s">
        <v>239</v>
      </c>
      <c r="J65" s="280" t="s">
        <v>806</v>
      </c>
      <c r="K65" s="280">
        <v>225</v>
      </c>
      <c r="L65" s="280">
        <v>244</v>
      </c>
      <c r="M65" s="280" t="s">
        <v>249</v>
      </c>
      <c r="N65" s="280" t="s">
        <v>1398</v>
      </c>
      <c r="O65" s="281" t="s">
        <v>1482</v>
      </c>
      <c r="P65" s="287" t="s">
        <v>961</v>
      </c>
      <c r="Q65" s="285"/>
    </row>
    <row r="66" spans="1:18" s="156" customFormat="1" ht="111" customHeight="1" x14ac:dyDescent="0.2">
      <c r="A66" s="291">
        <v>65</v>
      </c>
      <c r="B66" s="284" t="s">
        <v>392</v>
      </c>
      <c r="C66" s="275">
        <v>42705</v>
      </c>
      <c r="D66" s="281" t="s">
        <v>1242</v>
      </c>
      <c r="E66" s="280" t="s">
        <v>1215</v>
      </c>
      <c r="F66" s="282">
        <v>4.4326100000000004</v>
      </c>
      <c r="G66" s="280" t="s">
        <v>1082</v>
      </c>
      <c r="H66" s="280" t="s">
        <v>720</v>
      </c>
      <c r="I66" s="284" t="s">
        <v>799</v>
      </c>
      <c r="J66" s="284" t="s">
        <v>806</v>
      </c>
      <c r="K66" s="280">
        <v>224</v>
      </c>
      <c r="L66" s="280">
        <v>244</v>
      </c>
      <c r="M66" s="280" t="s">
        <v>248</v>
      </c>
      <c r="N66" s="292" t="s">
        <v>1470</v>
      </c>
      <c r="O66" s="292" t="s">
        <v>158</v>
      </c>
      <c r="P66" s="287" t="s">
        <v>959</v>
      </c>
      <c r="Q66" s="285" t="s">
        <v>1388</v>
      </c>
    </row>
    <row r="67" spans="1:18" s="156" customFormat="1" ht="111" customHeight="1" x14ac:dyDescent="0.2">
      <c r="A67" s="291">
        <v>66</v>
      </c>
      <c r="B67" s="284" t="s">
        <v>393</v>
      </c>
      <c r="C67" s="275">
        <v>42625</v>
      </c>
      <c r="D67" s="281" t="s">
        <v>1239</v>
      </c>
      <c r="E67" s="280" t="s">
        <v>1215</v>
      </c>
      <c r="F67" s="282">
        <v>230.17349999999999</v>
      </c>
      <c r="G67" s="280" t="s">
        <v>1082</v>
      </c>
      <c r="H67" s="280" t="s">
        <v>720</v>
      </c>
      <c r="I67" s="284" t="s">
        <v>936</v>
      </c>
      <c r="J67" s="284" t="s">
        <v>806</v>
      </c>
      <c r="K67" s="280">
        <v>224</v>
      </c>
      <c r="L67" s="280">
        <v>244</v>
      </c>
      <c r="M67" s="280" t="s">
        <v>248</v>
      </c>
      <c r="N67" s="292" t="s">
        <v>1474</v>
      </c>
      <c r="O67" s="292" t="s">
        <v>988</v>
      </c>
      <c r="P67" s="287" t="s">
        <v>959</v>
      </c>
      <c r="Q67" s="285" t="s">
        <v>1388</v>
      </c>
    </row>
    <row r="68" spans="1:18" s="156" customFormat="1" ht="111" customHeight="1" x14ac:dyDescent="0.2">
      <c r="A68" s="291">
        <v>68</v>
      </c>
      <c r="B68" s="284" t="s">
        <v>394</v>
      </c>
      <c r="C68" s="275">
        <v>42622</v>
      </c>
      <c r="D68" s="281" t="s">
        <v>1242</v>
      </c>
      <c r="E68" s="280" t="s">
        <v>1215</v>
      </c>
      <c r="F68" s="282">
        <v>23.16</v>
      </c>
      <c r="G68" s="280" t="s">
        <v>1082</v>
      </c>
      <c r="H68" s="280" t="s">
        <v>720</v>
      </c>
      <c r="I68" s="284" t="s">
        <v>293</v>
      </c>
      <c r="J68" s="284" t="s">
        <v>806</v>
      </c>
      <c r="K68" s="280">
        <v>224</v>
      </c>
      <c r="L68" s="280">
        <v>244</v>
      </c>
      <c r="M68" s="280" t="s">
        <v>248</v>
      </c>
      <c r="N68" s="292" t="s">
        <v>184</v>
      </c>
      <c r="O68" s="292" t="s">
        <v>54</v>
      </c>
      <c r="P68" s="287" t="s">
        <v>961</v>
      </c>
      <c r="Q68" s="285" t="s">
        <v>1388</v>
      </c>
    </row>
    <row r="69" spans="1:18" s="155" customFormat="1" ht="111" customHeight="1" x14ac:dyDescent="0.2">
      <c r="A69" s="291">
        <v>69</v>
      </c>
      <c r="B69" s="280" t="s">
        <v>395</v>
      </c>
      <c r="C69" s="275">
        <v>42380</v>
      </c>
      <c r="D69" s="281" t="s">
        <v>744</v>
      </c>
      <c r="E69" s="280" t="s">
        <v>211</v>
      </c>
      <c r="F69" s="282">
        <v>84.186629999999994</v>
      </c>
      <c r="G69" s="280" t="s">
        <v>257</v>
      </c>
      <c r="H69" s="280" t="s">
        <v>724</v>
      </c>
      <c r="I69" s="280" t="s">
        <v>254</v>
      </c>
      <c r="J69" s="280" t="s">
        <v>806</v>
      </c>
      <c r="K69" s="280">
        <v>225</v>
      </c>
      <c r="L69" s="280">
        <v>244</v>
      </c>
      <c r="M69" s="280" t="s">
        <v>249</v>
      </c>
      <c r="N69" s="280" t="s">
        <v>186</v>
      </c>
      <c r="O69" s="280" t="s">
        <v>202</v>
      </c>
      <c r="P69" s="288" t="s">
        <v>961</v>
      </c>
      <c r="Q69" s="285"/>
      <c r="R69" s="172"/>
    </row>
    <row r="70" spans="1:18" s="155" customFormat="1" ht="111" customHeight="1" x14ac:dyDescent="0.2">
      <c r="A70" s="291">
        <v>70</v>
      </c>
      <c r="B70" s="280" t="s">
        <v>396</v>
      </c>
      <c r="C70" s="275">
        <v>42380</v>
      </c>
      <c r="D70" s="281" t="s">
        <v>744</v>
      </c>
      <c r="E70" s="280" t="s">
        <v>213</v>
      </c>
      <c r="F70" s="282">
        <v>84.307869999999994</v>
      </c>
      <c r="G70" s="280" t="s">
        <v>257</v>
      </c>
      <c r="H70" s="280" t="s">
        <v>724</v>
      </c>
      <c r="I70" s="280" t="s">
        <v>239</v>
      </c>
      <c r="J70" s="280" t="s">
        <v>806</v>
      </c>
      <c r="K70" s="280">
        <v>225</v>
      </c>
      <c r="L70" s="280">
        <v>244</v>
      </c>
      <c r="M70" s="280" t="s">
        <v>249</v>
      </c>
      <c r="N70" s="280" t="s">
        <v>212</v>
      </c>
      <c r="O70" s="280" t="s">
        <v>202</v>
      </c>
      <c r="P70" s="288" t="s">
        <v>961</v>
      </c>
      <c r="Q70" s="285"/>
      <c r="R70" s="172"/>
    </row>
    <row r="71" spans="1:18" s="157" customFormat="1" ht="75" customHeight="1" x14ac:dyDescent="0.25">
      <c r="A71" s="291">
        <v>71</v>
      </c>
      <c r="B71" s="280" t="s">
        <v>397</v>
      </c>
      <c r="C71" s="275">
        <v>42391</v>
      </c>
      <c r="D71" s="281" t="s">
        <v>843</v>
      </c>
      <c r="E71" s="280" t="s">
        <v>214</v>
      </c>
      <c r="F71" s="282">
        <v>97</v>
      </c>
      <c r="G71" s="280" t="s">
        <v>257</v>
      </c>
      <c r="H71" s="280" t="s">
        <v>725</v>
      </c>
      <c r="I71" s="280" t="s">
        <v>254</v>
      </c>
      <c r="J71" s="280" t="s">
        <v>806</v>
      </c>
      <c r="K71" s="280">
        <v>226</v>
      </c>
      <c r="L71" s="280">
        <v>244</v>
      </c>
      <c r="M71" s="280" t="s">
        <v>249</v>
      </c>
      <c r="N71" s="290" t="s">
        <v>1101</v>
      </c>
      <c r="O71" s="290" t="s">
        <v>844</v>
      </c>
      <c r="P71" s="287" t="s">
        <v>961</v>
      </c>
      <c r="Q71" s="285"/>
      <c r="R71" s="171"/>
    </row>
    <row r="72" spans="1:18" s="157" customFormat="1" ht="75" customHeight="1" x14ac:dyDescent="0.25">
      <c r="A72" s="291">
        <v>72</v>
      </c>
      <c r="B72" s="280" t="s">
        <v>398</v>
      </c>
      <c r="C72" s="275">
        <v>42391</v>
      </c>
      <c r="D72" s="281" t="s">
        <v>843</v>
      </c>
      <c r="E72" s="280" t="s">
        <v>215</v>
      </c>
      <c r="F72" s="282">
        <v>97</v>
      </c>
      <c r="G72" s="280" t="s">
        <v>257</v>
      </c>
      <c r="H72" s="280" t="s">
        <v>725</v>
      </c>
      <c r="I72" s="280" t="s">
        <v>239</v>
      </c>
      <c r="J72" s="280" t="s">
        <v>806</v>
      </c>
      <c r="K72" s="280">
        <v>226</v>
      </c>
      <c r="L72" s="280">
        <v>244</v>
      </c>
      <c r="M72" s="280" t="s">
        <v>249</v>
      </c>
      <c r="N72" s="290" t="s">
        <v>1102</v>
      </c>
      <c r="O72" s="290" t="s">
        <v>844</v>
      </c>
      <c r="P72" s="287" t="s">
        <v>961</v>
      </c>
      <c r="Q72" s="285"/>
      <c r="R72" s="171"/>
    </row>
    <row r="73" spans="1:18" s="157" customFormat="1" ht="90" customHeight="1" x14ac:dyDescent="0.25">
      <c r="A73" s="291">
        <v>73</v>
      </c>
      <c r="B73" s="280" t="s">
        <v>399</v>
      </c>
      <c r="C73" s="275">
        <v>42481</v>
      </c>
      <c r="D73" s="281" t="s">
        <v>1180</v>
      </c>
      <c r="E73" s="280" t="s">
        <v>1075</v>
      </c>
      <c r="F73" s="282">
        <v>290</v>
      </c>
      <c r="G73" s="280" t="s">
        <v>257</v>
      </c>
      <c r="H73" s="280" t="s">
        <v>758</v>
      </c>
      <c r="I73" s="280" t="s">
        <v>239</v>
      </c>
      <c r="J73" s="280" t="s">
        <v>806</v>
      </c>
      <c r="K73" s="280">
        <v>225</v>
      </c>
      <c r="L73" s="280">
        <v>244</v>
      </c>
      <c r="M73" s="290" t="s">
        <v>228</v>
      </c>
      <c r="N73" s="290" t="s">
        <v>1125</v>
      </c>
      <c r="O73" s="290" t="s">
        <v>1126</v>
      </c>
      <c r="P73" s="287" t="s">
        <v>961</v>
      </c>
      <c r="Q73" s="285"/>
    </row>
    <row r="74" spans="1:18" s="157" customFormat="1" ht="75" customHeight="1" x14ac:dyDescent="0.25">
      <c r="A74" s="291">
        <v>74</v>
      </c>
      <c r="B74" s="280" t="s">
        <v>400</v>
      </c>
      <c r="C74" s="275">
        <v>42451</v>
      </c>
      <c r="D74" s="281" t="s">
        <v>1056</v>
      </c>
      <c r="E74" s="280" t="s">
        <v>1067</v>
      </c>
      <c r="F74" s="282">
        <v>180</v>
      </c>
      <c r="G74" s="280" t="s">
        <v>257</v>
      </c>
      <c r="H74" s="280" t="s">
        <v>757</v>
      </c>
      <c r="I74" s="280" t="s">
        <v>239</v>
      </c>
      <c r="J74" s="280" t="s">
        <v>806</v>
      </c>
      <c r="K74" s="290">
        <v>225</v>
      </c>
      <c r="L74" s="280">
        <v>242</v>
      </c>
      <c r="M74" s="290" t="s">
        <v>228</v>
      </c>
      <c r="N74" s="290" t="s">
        <v>1064</v>
      </c>
      <c r="O74" s="290" t="s">
        <v>42</v>
      </c>
      <c r="P74" s="287" t="s">
        <v>961</v>
      </c>
      <c r="Q74" s="285"/>
    </row>
    <row r="75" spans="1:18" s="157" customFormat="1" ht="75" customHeight="1" x14ac:dyDescent="0.25">
      <c r="A75" s="291">
        <v>75</v>
      </c>
      <c r="B75" s="280" t="s">
        <v>401</v>
      </c>
      <c r="C75" s="275">
        <v>42521</v>
      </c>
      <c r="D75" s="281" t="s">
        <v>1262</v>
      </c>
      <c r="E75" s="280" t="s">
        <v>895</v>
      </c>
      <c r="F75" s="282">
        <v>80.736000000000004</v>
      </c>
      <c r="G75" s="280" t="s">
        <v>257</v>
      </c>
      <c r="H75" s="280" t="s">
        <v>757</v>
      </c>
      <c r="I75" s="284" t="s">
        <v>824</v>
      </c>
      <c r="J75" s="284" t="s">
        <v>806</v>
      </c>
      <c r="K75" s="280">
        <v>225</v>
      </c>
      <c r="L75" s="280">
        <v>242</v>
      </c>
      <c r="M75" s="280" t="s">
        <v>249</v>
      </c>
      <c r="N75" s="293" t="s">
        <v>1263</v>
      </c>
      <c r="O75" s="292" t="s">
        <v>893</v>
      </c>
      <c r="P75" s="287" t="s">
        <v>961</v>
      </c>
      <c r="Q75" s="285"/>
    </row>
    <row r="76" spans="1:18" s="157" customFormat="1" ht="90" customHeight="1" x14ac:dyDescent="0.25">
      <c r="A76" s="291">
        <v>76</v>
      </c>
      <c r="B76" s="280" t="s">
        <v>402</v>
      </c>
      <c r="C76" s="275">
        <v>42621</v>
      </c>
      <c r="D76" s="281" t="s">
        <v>1447</v>
      </c>
      <c r="E76" s="280" t="s">
        <v>1215</v>
      </c>
      <c r="F76" s="282">
        <v>127.8</v>
      </c>
      <c r="G76" s="280" t="s">
        <v>1082</v>
      </c>
      <c r="H76" s="280" t="s">
        <v>720</v>
      </c>
      <c r="I76" s="284" t="s">
        <v>1221</v>
      </c>
      <c r="J76" s="284" t="s">
        <v>806</v>
      </c>
      <c r="K76" s="280">
        <v>224</v>
      </c>
      <c r="L76" s="280">
        <v>244</v>
      </c>
      <c r="M76" s="280" t="s">
        <v>248</v>
      </c>
      <c r="N76" s="292" t="s">
        <v>1446</v>
      </c>
      <c r="O76" s="292" t="s">
        <v>1233</v>
      </c>
      <c r="P76" s="287" t="s">
        <v>961</v>
      </c>
      <c r="Q76" s="285"/>
    </row>
    <row r="77" spans="1:18" s="157" customFormat="1" ht="75" customHeight="1" x14ac:dyDescent="0.25">
      <c r="A77" s="291">
        <v>77</v>
      </c>
      <c r="B77" s="280" t="s">
        <v>403</v>
      </c>
      <c r="C77" s="281">
        <v>42633</v>
      </c>
      <c r="D77" s="281" t="s">
        <v>1410</v>
      </c>
      <c r="E77" s="280" t="s">
        <v>1464</v>
      </c>
      <c r="F77" s="282">
        <v>67.959999999999994</v>
      </c>
      <c r="G77" s="280" t="s">
        <v>257</v>
      </c>
      <c r="H77" s="280" t="s">
        <v>720</v>
      </c>
      <c r="I77" s="280" t="s">
        <v>1465</v>
      </c>
      <c r="J77" s="280" t="s">
        <v>806</v>
      </c>
      <c r="K77" s="280">
        <v>224</v>
      </c>
      <c r="L77" s="280">
        <v>244</v>
      </c>
      <c r="M77" s="280" t="s">
        <v>248</v>
      </c>
      <c r="N77" s="280">
        <v>135</v>
      </c>
      <c r="O77" s="280" t="s">
        <v>1466</v>
      </c>
      <c r="P77" s="287"/>
      <c r="Q77" s="285" t="s">
        <v>1388</v>
      </c>
    </row>
    <row r="78" spans="1:18" s="156" customFormat="1" ht="111" customHeight="1" x14ac:dyDescent="0.2">
      <c r="A78" s="291">
        <v>79</v>
      </c>
      <c r="B78" s="284" t="s">
        <v>404</v>
      </c>
      <c r="C78" s="275">
        <v>42404</v>
      </c>
      <c r="D78" s="281" t="s">
        <v>966</v>
      </c>
      <c r="E78" s="280" t="s">
        <v>970</v>
      </c>
      <c r="F78" s="282">
        <v>2.4780000000000002</v>
      </c>
      <c r="G78" s="280" t="s">
        <v>257</v>
      </c>
      <c r="H78" s="280" t="s">
        <v>718</v>
      </c>
      <c r="I78" s="280" t="s">
        <v>1177</v>
      </c>
      <c r="J78" s="280" t="s">
        <v>806</v>
      </c>
      <c r="K78" s="280">
        <v>221</v>
      </c>
      <c r="L78" s="280">
        <v>242</v>
      </c>
      <c r="M78" s="280" t="s">
        <v>249</v>
      </c>
      <c r="N78" s="280" t="s">
        <v>965</v>
      </c>
      <c r="O78" s="280" t="s">
        <v>66</v>
      </c>
      <c r="P78" s="287" t="s">
        <v>961</v>
      </c>
      <c r="Q78" s="285"/>
      <c r="R78" s="173"/>
    </row>
    <row r="79" spans="1:18" s="156" customFormat="1" ht="111" customHeight="1" x14ac:dyDescent="0.2">
      <c r="A79" s="291">
        <v>80</v>
      </c>
      <c r="B79" s="284" t="s">
        <v>405</v>
      </c>
      <c r="C79" s="275">
        <v>42404</v>
      </c>
      <c r="D79" s="281" t="s">
        <v>966</v>
      </c>
      <c r="E79" s="280" t="s">
        <v>971</v>
      </c>
      <c r="F79" s="282">
        <v>5.1605299999999996</v>
      </c>
      <c r="G79" s="280" t="s">
        <v>257</v>
      </c>
      <c r="H79" s="280" t="s">
        <v>718</v>
      </c>
      <c r="I79" s="280" t="s">
        <v>972</v>
      </c>
      <c r="J79" s="280" t="s">
        <v>806</v>
      </c>
      <c r="K79" s="280">
        <v>221</v>
      </c>
      <c r="L79" s="280">
        <v>242</v>
      </c>
      <c r="M79" s="280" t="s">
        <v>249</v>
      </c>
      <c r="N79" s="280">
        <v>10033797</v>
      </c>
      <c r="O79" s="280" t="s">
        <v>66</v>
      </c>
      <c r="P79" s="287" t="s">
        <v>961</v>
      </c>
      <c r="Q79" s="285"/>
      <c r="R79" s="173"/>
    </row>
    <row r="80" spans="1:18" s="155" customFormat="1" ht="111" customHeight="1" x14ac:dyDescent="0.2">
      <c r="A80" s="291">
        <v>83</v>
      </c>
      <c r="B80" s="280" t="s">
        <v>620</v>
      </c>
      <c r="C80" s="275">
        <v>42396</v>
      </c>
      <c r="D80" s="281" t="s">
        <v>247</v>
      </c>
      <c r="E80" s="280" t="s">
        <v>424</v>
      </c>
      <c r="F80" s="282">
        <v>7.08</v>
      </c>
      <c r="G80" s="280" t="s">
        <v>257</v>
      </c>
      <c r="H80" s="280" t="s">
        <v>730</v>
      </c>
      <c r="I80" s="280" t="s">
        <v>282</v>
      </c>
      <c r="J80" s="280" t="s">
        <v>806</v>
      </c>
      <c r="K80" s="280">
        <v>221</v>
      </c>
      <c r="L80" s="280">
        <v>242</v>
      </c>
      <c r="M80" s="280" t="s">
        <v>248</v>
      </c>
      <c r="N80" s="280">
        <v>14020434</v>
      </c>
      <c r="O80" s="280" t="s">
        <v>66</v>
      </c>
      <c r="P80" s="288" t="s">
        <v>961</v>
      </c>
      <c r="Q80" s="285"/>
    </row>
    <row r="81" spans="1:17" s="157" customFormat="1" ht="135" customHeight="1" x14ac:dyDescent="0.25">
      <c r="A81" s="291">
        <v>84</v>
      </c>
      <c r="B81" s="280" t="s">
        <v>621</v>
      </c>
      <c r="C81" s="275">
        <v>42395</v>
      </c>
      <c r="D81" s="281" t="s">
        <v>247</v>
      </c>
      <c r="E81" s="280" t="s">
        <v>425</v>
      </c>
      <c r="F81" s="282">
        <v>92.876999999999995</v>
      </c>
      <c r="G81" s="280" t="s">
        <v>257</v>
      </c>
      <c r="H81" s="280" t="s">
        <v>730</v>
      </c>
      <c r="I81" s="284" t="s">
        <v>283</v>
      </c>
      <c r="J81" s="284" t="s">
        <v>806</v>
      </c>
      <c r="K81" s="280">
        <v>221</v>
      </c>
      <c r="L81" s="280">
        <v>242</v>
      </c>
      <c r="M81" s="280" t="s">
        <v>248</v>
      </c>
      <c r="N81" s="290">
        <v>14019708</v>
      </c>
      <c r="O81" s="290" t="s">
        <v>66</v>
      </c>
      <c r="P81" s="288" t="s">
        <v>961</v>
      </c>
      <c r="Q81" s="285" t="s">
        <v>1205</v>
      </c>
    </row>
    <row r="82" spans="1:17" s="155" customFormat="1" ht="111" customHeight="1" x14ac:dyDescent="0.2">
      <c r="A82" s="291">
        <v>85</v>
      </c>
      <c r="B82" s="280" t="s">
        <v>735</v>
      </c>
      <c r="C82" s="275">
        <v>42396</v>
      </c>
      <c r="D82" s="281" t="s">
        <v>247</v>
      </c>
      <c r="E82" s="280" t="s">
        <v>426</v>
      </c>
      <c r="F82" s="282">
        <v>30</v>
      </c>
      <c r="G82" s="280" t="s">
        <v>257</v>
      </c>
      <c r="H82" s="280" t="s">
        <v>730</v>
      </c>
      <c r="I82" s="280" t="s">
        <v>283</v>
      </c>
      <c r="J82" s="280" t="s">
        <v>806</v>
      </c>
      <c r="K82" s="280">
        <v>221</v>
      </c>
      <c r="L82" s="280">
        <v>242</v>
      </c>
      <c r="M82" s="280" t="s">
        <v>249</v>
      </c>
      <c r="N82" s="280" t="s">
        <v>68</v>
      </c>
      <c r="O82" s="280" t="s">
        <v>66</v>
      </c>
      <c r="P82" s="288" t="s">
        <v>961</v>
      </c>
      <c r="Q82" s="285"/>
    </row>
    <row r="83" spans="1:17" s="155" customFormat="1" ht="111" customHeight="1" x14ac:dyDescent="0.2">
      <c r="A83" s="291">
        <v>86</v>
      </c>
      <c r="B83" s="280" t="s">
        <v>622</v>
      </c>
      <c r="C83" s="275">
        <v>42396</v>
      </c>
      <c r="D83" s="281" t="s">
        <v>247</v>
      </c>
      <c r="E83" s="280" t="s">
        <v>427</v>
      </c>
      <c r="F83" s="282">
        <v>213</v>
      </c>
      <c r="G83" s="280" t="s">
        <v>257</v>
      </c>
      <c r="H83" s="280" t="s">
        <v>730</v>
      </c>
      <c r="I83" s="280" t="s">
        <v>284</v>
      </c>
      <c r="J83" s="280" t="s">
        <v>806</v>
      </c>
      <c r="K83" s="280">
        <v>221</v>
      </c>
      <c r="L83" s="280">
        <v>242</v>
      </c>
      <c r="M83" s="280" t="s">
        <v>248</v>
      </c>
      <c r="N83" s="280">
        <v>12917</v>
      </c>
      <c r="O83" s="280" t="s">
        <v>66</v>
      </c>
      <c r="P83" s="281" t="s">
        <v>961</v>
      </c>
      <c r="Q83" s="285"/>
    </row>
    <row r="84" spans="1:17" s="155" customFormat="1" ht="111" customHeight="1" x14ac:dyDescent="0.2">
      <c r="A84" s="291">
        <v>87</v>
      </c>
      <c r="B84" s="280" t="s">
        <v>736</v>
      </c>
      <c r="C84" s="275">
        <v>42396</v>
      </c>
      <c r="D84" s="281" t="s">
        <v>247</v>
      </c>
      <c r="E84" s="280" t="s">
        <v>428</v>
      </c>
      <c r="F84" s="282">
        <v>11.7</v>
      </c>
      <c r="G84" s="280" t="s">
        <v>257</v>
      </c>
      <c r="H84" s="280" t="s">
        <v>730</v>
      </c>
      <c r="I84" s="280" t="s">
        <v>284</v>
      </c>
      <c r="J84" s="280" t="s">
        <v>806</v>
      </c>
      <c r="K84" s="280">
        <v>221</v>
      </c>
      <c r="L84" s="280">
        <v>242</v>
      </c>
      <c r="M84" s="280" t="s">
        <v>249</v>
      </c>
      <c r="N84" s="280" t="s">
        <v>67</v>
      </c>
      <c r="O84" s="280" t="s">
        <v>66</v>
      </c>
      <c r="P84" s="281" t="s">
        <v>961</v>
      </c>
      <c r="Q84" s="285"/>
    </row>
    <row r="85" spans="1:17" s="155" customFormat="1" ht="111" customHeight="1" x14ac:dyDescent="0.2">
      <c r="A85" s="291">
        <v>88</v>
      </c>
      <c r="B85" s="280" t="s">
        <v>623</v>
      </c>
      <c r="C85" s="275">
        <v>42395</v>
      </c>
      <c r="D85" s="281" t="s">
        <v>247</v>
      </c>
      <c r="E85" s="280" t="s">
        <v>429</v>
      </c>
      <c r="F85" s="282">
        <v>90</v>
      </c>
      <c r="G85" s="280" t="s">
        <v>257</v>
      </c>
      <c r="H85" s="280" t="s">
        <v>721</v>
      </c>
      <c r="I85" s="280" t="s">
        <v>285</v>
      </c>
      <c r="J85" s="280" t="s">
        <v>806</v>
      </c>
      <c r="K85" s="280">
        <v>223</v>
      </c>
      <c r="L85" s="280">
        <v>244</v>
      </c>
      <c r="M85" s="280" t="s">
        <v>248</v>
      </c>
      <c r="N85" s="280" t="s">
        <v>79</v>
      </c>
      <c r="O85" s="280" t="s">
        <v>80</v>
      </c>
      <c r="P85" s="281" t="s">
        <v>961</v>
      </c>
      <c r="Q85" s="285"/>
    </row>
    <row r="86" spans="1:17" s="157" customFormat="1" ht="75" customHeight="1" x14ac:dyDescent="0.25">
      <c r="A86" s="291">
        <v>89</v>
      </c>
      <c r="B86" s="280" t="s">
        <v>624</v>
      </c>
      <c r="C86" s="275">
        <v>42395</v>
      </c>
      <c r="D86" s="281" t="s">
        <v>247</v>
      </c>
      <c r="E86" s="280" t="s">
        <v>430</v>
      </c>
      <c r="F86" s="282">
        <v>450</v>
      </c>
      <c r="G86" s="280" t="s">
        <v>257</v>
      </c>
      <c r="H86" s="280" t="s">
        <v>754</v>
      </c>
      <c r="I86" s="284" t="s">
        <v>286</v>
      </c>
      <c r="J86" s="284" t="s">
        <v>806</v>
      </c>
      <c r="K86" s="280">
        <v>221</v>
      </c>
      <c r="L86" s="280">
        <v>244</v>
      </c>
      <c r="M86" s="280" t="s">
        <v>248</v>
      </c>
      <c r="N86" s="290" t="s">
        <v>406</v>
      </c>
      <c r="O86" s="290" t="s">
        <v>18</v>
      </c>
      <c r="P86" s="287" t="s">
        <v>961</v>
      </c>
      <c r="Q86" s="285"/>
    </row>
    <row r="87" spans="1:17" s="155" customFormat="1" ht="111" customHeight="1" x14ac:dyDescent="0.2">
      <c r="A87" s="291">
        <v>90</v>
      </c>
      <c r="B87" s="280" t="s">
        <v>625</v>
      </c>
      <c r="C87" s="275">
        <v>42395</v>
      </c>
      <c r="D87" s="281" t="s">
        <v>247</v>
      </c>
      <c r="E87" s="280" t="s">
        <v>431</v>
      </c>
      <c r="F87" s="282">
        <v>106.3</v>
      </c>
      <c r="G87" s="280" t="s">
        <v>257</v>
      </c>
      <c r="H87" s="280" t="s">
        <v>754</v>
      </c>
      <c r="I87" s="280" t="s">
        <v>286</v>
      </c>
      <c r="J87" s="280" t="s">
        <v>806</v>
      </c>
      <c r="K87" s="280">
        <v>221</v>
      </c>
      <c r="L87" s="280">
        <v>244</v>
      </c>
      <c r="M87" s="280" t="s">
        <v>248</v>
      </c>
      <c r="N87" s="280" t="s">
        <v>255</v>
      </c>
      <c r="O87" s="280" t="s">
        <v>18</v>
      </c>
      <c r="P87" s="288" t="s">
        <v>961</v>
      </c>
      <c r="Q87" s="285"/>
    </row>
    <row r="88" spans="1:17" s="155" customFormat="1" ht="111" customHeight="1" x14ac:dyDescent="0.2">
      <c r="A88" s="291">
        <v>91</v>
      </c>
      <c r="B88" s="280" t="s">
        <v>626</v>
      </c>
      <c r="C88" s="275">
        <v>42395</v>
      </c>
      <c r="D88" s="281" t="s">
        <v>247</v>
      </c>
      <c r="E88" s="280" t="s">
        <v>431</v>
      </c>
      <c r="F88" s="282">
        <v>10.199999999999999</v>
      </c>
      <c r="G88" s="280" t="s">
        <v>257</v>
      </c>
      <c r="H88" s="280" t="s">
        <v>754</v>
      </c>
      <c r="I88" s="280" t="s">
        <v>286</v>
      </c>
      <c r="J88" s="280" t="s">
        <v>806</v>
      </c>
      <c r="K88" s="280">
        <v>221</v>
      </c>
      <c r="L88" s="280">
        <v>244</v>
      </c>
      <c r="M88" s="280" t="s">
        <v>248</v>
      </c>
      <c r="N88" s="280" t="s">
        <v>808</v>
      </c>
      <c r="O88" s="280" t="s">
        <v>18</v>
      </c>
      <c r="P88" s="287" t="s">
        <v>961</v>
      </c>
      <c r="Q88" s="285"/>
    </row>
    <row r="89" spans="1:17" s="155" customFormat="1" ht="111" customHeight="1" x14ac:dyDescent="0.2">
      <c r="A89" s="291">
        <v>92</v>
      </c>
      <c r="B89" s="280" t="s">
        <v>627</v>
      </c>
      <c r="C89" s="275">
        <v>42388</v>
      </c>
      <c r="D89" s="281" t="s">
        <v>247</v>
      </c>
      <c r="E89" s="280" t="s">
        <v>432</v>
      </c>
      <c r="F89" s="282">
        <v>1.3452</v>
      </c>
      <c r="G89" s="280" t="s">
        <v>257</v>
      </c>
      <c r="H89" s="280" t="s">
        <v>755</v>
      </c>
      <c r="I89" s="280" t="s">
        <v>287</v>
      </c>
      <c r="J89" s="280" t="s">
        <v>806</v>
      </c>
      <c r="K89" s="280">
        <v>221</v>
      </c>
      <c r="L89" s="280">
        <v>244</v>
      </c>
      <c r="M89" s="280" t="s">
        <v>248</v>
      </c>
      <c r="N89" s="280">
        <v>1939</v>
      </c>
      <c r="O89" s="280" t="s">
        <v>72</v>
      </c>
      <c r="P89" s="281" t="s">
        <v>961</v>
      </c>
      <c r="Q89" s="285"/>
    </row>
    <row r="90" spans="1:17" s="157" customFormat="1" ht="75" customHeight="1" x14ac:dyDescent="0.25">
      <c r="A90" s="291">
        <v>93</v>
      </c>
      <c r="B90" s="280" t="s">
        <v>628</v>
      </c>
      <c r="C90" s="275">
        <v>42438</v>
      </c>
      <c r="D90" s="281" t="s">
        <v>247</v>
      </c>
      <c r="E90" s="280" t="s">
        <v>433</v>
      </c>
      <c r="F90" s="282">
        <v>10.01393</v>
      </c>
      <c r="G90" s="280" t="s">
        <v>257</v>
      </c>
      <c r="H90" s="280" t="s">
        <v>756</v>
      </c>
      <c r="I90" s="284" t="s">
        <v>288</v>
      </c>
      <c r="J90" s="284" t="s">
        <v>806</v>
      </c>
      <c r="K90" s="280">
        <v>225</v>
      </c>
      <c r="L90" s="280">
        <v>244</v>
      </c>
      <c r="M90" s="280" t="s">
        <v>248</v>
      </c>
      <c r="N90" s="290">
        <v>96</v>
      </c>
      <c r="O90" s="290" t="s">
        <v>76</v>
      </c>
      <c r="P90" s="287" t="s">
        <v>961</v>
      </c>
      <c r="Q90" s="285"/>
    </row>
    <row r="91" spans="1:17" s="157" customFormat="1" ht="75" customHeight="1" x14ac:dyDescent="0.25">
      <c r="A91" s="291">
        <v>94</v>
      </c>
      <c r="B91" s="280" t="s">
        <v>628</v>
      </c>
      <c r="C91" s="275">
        <v>42438</v>
      </c>
      <c r="D91" s="281" t="s">
        <v>247</v>
      </c>
      <c r="E91" s="280" t="s">
        <v>433</v>
      </c>
      <c r="F91" s="282">
        <v>0</v>
      </c>
      <c r="G91" s="280" t="s">
        <v>257</v>
      </c>
      <c r="H91" s="280" t="s">
        <v>756</v>
      </c>
      <c r="I91" s="284" t="s">
        <v>288</v>
      </c>
      <c r="J91" s="284" t="s">
        <v>806</v>
      </c>
      <c r="K91" s="280">
        <v>225</v>
      </c>
      <c r="L91" s="280">
        <v>243</v>
      </c>
      <c r="M91" s="280" t="s">
        <v>248</v>
      </c>
      <c r="N91" s="290">
        <v>96</v>
      </c>
      <c r="O91" s="290" t="s">
        <v>76</v>
      </c>
      <c r="P91" s="287" t="s">
        <v>961</v>
      </c>
      <c r="Q91" s="285"/>
    </row>
    <row r="92" spans="1:17" s="155" customFormat="1" ht="111" customHeight="1" x14ac:dyDescent="0.2">
      <c r="A92" s="291">
        <v>95</v>
      </c>
      <c r="B92" s="280" t="s">
        <v>630</v>
      </c>
      <c r="C92" s="275">
        <v>42391</v>
      </c>
      <c r="D92" s="281" t="s">
        <v>247</v>
      </c>
      <c r="E92" s="280" t="s">
        <v>434</v>
      </c>
      <c r="F92" s="282">
        <v>50.268000000000001</v>
      </c>
      <c r="G92" s="280" t="s">
        <v>257</v>
      </c>
      <c r="H92" s="280" t="s">
        <v>756</v>
      </c>
      <c r="I92" s="280" t="s">
        <v>289</v>
      </c>
      <c r="J92" s="280" t="s">
        <v>806</v>
      </c>
      <c r="K92" s="280">
        <v>225</v>
      </c>
      <c r="L92" s="280">
        <v>244</v>
      </c>
      <c r="M92" s="280" t="s">
        <v>249</v>
      </c>
      <c r="N92" s="280" t="s">
        <v>81</v>
      </c>
      <c r="O92" s="280" t="s">
        <v>82</v>
      </c>
      <c r="P92" s="281" t="s">
        <v>961</v>
      </c>
      <c r="Q92" s="285"/>
    </row>
    <row r="93" spans="1:17" s="157" customFormat="1" ht="180" customHeight="1" x14ac:dyDescent="0.25">
      <c r="A93" s="291">
        <v>96</v>
      </c>
      <c r="B93" s="280" t="s">
        <v>629</v>
      </c>
      <c r="C93" s="275">
        <v>42388</v>
      </c>
      <c r="D93" s="281" t="s">
        <v>247</v>
      </c>
      <c r="E93" s="280" t="s">
        <v>435</v>
      </c>
      <c r="F93" s="282">
        <v>29.966000000000001</v>
      </c>
      <c r="G93" s="280" t="s">
        <v>257</v>
      </c>
      <c r="H93" s="280" t="s">
        <v>752</v>
      </c>
      <c r="I93" s="284" t="s">
        <v>287</v>
      </c>
      <c r="J93" s="284" t="s">
        <v>806</v>
      </c>
      <c r="K93" s="280">
        <v>221</v>
      </c>
      <c r="L93" s="280">
        <v>244</v>
      </c>
      <c r="M93" s="280" t="s">
        <v>248</v>
      </c>
      <c r="N93" s="290">
        <v>50</v>
      </c>
      <c r="O93" s="290" t="s">
        <v>84</v>
      </c>
      <c r="P93" s="281" t="s">
        <v>961</v>
      </c>
      <c r="Q93" s="285" t="s">
        <v>977</v>
      </c>
    </row>
    <row r="94" spans="1:17" s="155" customFormat="1" ht="111" customHeight="1" x14ac:dyDescent="0.2">
      <c r="A94" s="291">
        <v>97</v>
      </c>
      <c r="B94" s="280" t="s">
        <v>631</v>
      </c>
      <c r="C94" s="275">
        <v>42577</v>
      </c>
      <c r="D94" s="281" t="s">
        <v>1400</v>
      </c>
      <c r="E94" s="280" t="s">
        <v>436</v>
      </c>
      <c r="F94" s="282">
        <v>10.9</v>
      </c>
      <c r="G94" s="280" t="s">
        <v>14</v>
      </c>
      <c r="H94" s="280" t="s">
        <v>726</v>
      </c>
      <c r="I94" s="280" t="s">
        <v>287</v>
      </c>
      <c r="J94" s="280" t="s">
        <v>806</v>
      </c>
      <c r="K94" s="280">
        <v>226</v>
      </c>
      <c r="L94" s="280">
        <v>244</v>
      </c>
      <c r="M94" s="280" t="s">
        <v>249</v>
      </c>
      <c r="N94" s="280">
        <v>10957</v>
      </c>
      <c r="O94" s="280" t="s">
        <v>1399</v>
      </c>
      <c r="P94" s="281" t="s">
        <v>961</v>
      </c>
      <c r="Q94" s="285" t="s">
        <v>1388</v>
      </c>
    </row>
    <row r="95" spans="1:17" s="157" customFormat="1" ht="131.25" customHeight="1" x14ac:dyDescent="0.25">
      <c r="A95" s="291">
        <v>98</v>
      </c>
      <c r="B95" s="280" t="s">
        <v>632</v>
      </c>
      <c r="C95" s="275">
        <v>42391</v>
      </c>
      <c r="D95" s="281" t="s">
        <v>247</v>
      </c>
      <c r="E95" s="280" t="s">
        <v>437</v>
      </c>
      <c r="F95" s="282">
        <v>67.122</v>
      </c>
      <c r="G95" s="280" t="s">
        <v>244</v>
      </c>
      <c r="H95" s="280" t="s">
        <v>725</v>
      </c>
      <c r="I95" s="284" t="s">
        <v>290</v>
      </c>
      <c r="J95" s="280" t="s">
        <v>806</v>
      </c>
      <c r="K95" s="280">
        <v>226</v>
      </c>
      <c r="L95" s="280">
        <v>244</v>
      </c>
      <c r="M95" s="280" t="s">
        <v>248</v>
      </c>
      <c r="N95" s="290">
        <v>207</v>
      </c>
      <c r="O95" s="290" t="s">
        <v>86</v>
      </c>
      <c r="P95" s="290" t="s">
        <v>961</v>
      </c>
      <c r="Q95" s="285"/>
    </row>
    <row r="96" spans="1:17" s="157" customFormat="1" ht="150" customHeight="1" x14ac:dyDescent="0.25">
      <c r="A96" s="291">
        <v>99</v>
      </c>
      <c r="B96" s="280" t="s">
        <v>633</v>
      </c>
      <c r="C96" s="275">
        <v>42391</v>
      </c>
      <c r="D96" s="281" t="s">
        <v>247</v>
      </c>
      <c r="E96" s="280" t="s">
        <v>438</v>
      </c>
      <c r="F96" s="282">
        <v>34.027920000000002</v>
      </c>
      <c r="G96" s="280" t="s">
        <v>244</v>
      </c>
      <c r="H96" s="280" t="s">
        <v>725</v>
      </c>
      <c r="I96" s="284" t="s">
        <v>87</v>
      </c>
      <c r="J96" s="284" t="s">
        <v>806</v>
      </c>
      <c r="K96" s="280">
        <v>226</v>
      </c>
      <c r="L96" s="280">
        <v>244</v>
      </c>
      <c r="M96" s="280" t="s">
        <v>248</v>
      </c>
      <c r="N96" s="290">
        <v>318</v>
      </c>
      <c r="O96" s="290" t="s">
        <v>85</v>
      </c>
      <c r="P96" s="287" t="s">
        <v>961</v>
      </c>
      <c r="Q96" s="285"/>
    </row>
    <row r="97" spans="1:17" s="157" customFormat="1" ht="150" customHeight="1" x14ac:dyDescent="0.25">
      <c r="A97" s="291">
        <v>100</v>
      </c>
      <c r="B97" s="280" t="s">
        <v>634</v>
      </c>
      <c r="C97" s="275">
        <v>42396</v>
      </c>
      <c r="D97" s="281" t="s">
        <v>247</v>
      </c>
      <c r="E97" s="280" t="s">
        <v>439</v>
      </c>
      <c r="F97" s="282">
        <v>51.210720000000002</v>
      </c>
      <c r="G97" s="280" t="s">
        <v>244</v>
      </c>
      <c r="H97" s="280" t="s">
        <v>725</v>
      </c>
      <c r="I97" s="284" t="s">
        <v>89</v>
      </c>
      <c r="J97" s="284" t="s">
        <v>806</v>
      </c>
      <c r="K97" s="280">
        <v>226</v>
      </c>
      <c r="L97" s="280">
        <v>244</v>
      </c>
      <c r="M97" s="280" t="s">
        <v>248</v>
      </c>
      <c r="N97" s="290">
        <v>743</v>
      </c>
      <c r="O97" s="290" t="s">
        <v>88</v>
      </c>
      <c r="P97" s="287" t="s">
        <v>961</v>
      </c>
      <c r="Q97" s="285"/>
    </row>
    <row r="98" spans="1:17" s="157" customFormat="1" ht="150" customHeight="1" x14ac:dyDescent="0.25">
      <c r="A98" s="291">
        <v>101</v>
      </c>
      <c r="B98" s="280" t="s">
        <v>635</v>
      </c>
      <c r="C98" s="275">
        <v>42391</v>
      </c>
      <c r="D98" s="281" t="s">
        <v>247</v>
      </c>
      <c r="E98" s="280" t="s">
        <v>440</v>
      </c>
      <c r="F98" s="282">
        <v>75.385890000000003</v>
      </c>
      <c r="G98" s="280" t="s">
        <v>244</v>
      </c>
      <c r="H98" s="280" t="s">
        <v>725</v>
      </c>
      <c r="I98" s="284" t="s">
        <v>1061</v>
      </c>
      <c r="J98" s="284" t="s">
        <v>806</v>
      </c>
      <c r="K98" s="280">
        <v>226</v>
      </c>
      <c r="L98" s="280">
        <v>244</v>
      </c>
      <c r="M98" s="280" t="s">
        <v>248</v>
      </c>
      <c r="N98" s="290">
        <v>639</v>
      </c>
      <c r="O98" s="290" t="s">
        <v>90</v>
      </c>
      <c r="P98" s="281" t="s">
        <v>961</v>
      </c>
      <c r="Q98" s="285"/>
    </row>
    <row r="99" spans="1:17" s="157" customFormat="1" ht="90" customHeight="1" x14ac:dyDescent="0.25">
      <c r="A99" s="291">
        <v>102</v>
      </c>
      <c r="B99" s="280" t="s">
        <v>636</v>
      </c>
      <c r="C99" s="275">
        <v>42391</v>
      </c>
      <c r="D99" s="281" t="s">
        <v>247</v>
      </c>
      <c r="E99" s="280" t="s">
        <v>674</v>
      </c>
      <c r="F99" s="282">
        <v>16.87257</v>
      </c>
      <c r="G99" s="280" t="s">
        <v>257</v>
      </c>
      <c r="H99" s="280" t="s">
        <v>725</v>
      </c>
      <c r="I99" s="284" t="s">
        <v>1061</v>
      </c>
      <c r="J99" s="284" t="s">
        <v>806</v>
      </c>
      <c r="K99" s="280">
        <v>226</v>
      </c>
      <c r="L99" s="280">
        <v>244</v>
      </c>
      <c r="M99" s="280" t="s">
        <v>248</v>
      </c>
      <c r="N99" s="290" t="s">
        <v>91</v>
      </c>
      <c r="O99" s="290" t="s">
        <v>90</v>
      </c>
      <c r="P99" s="281" t="s">
        <v>961</v>
      </c>
      <c r="Q99" s="285"/>
    </row>
    <row r="100" spans="1:17" s="157" customFormat="1" ht="75" customHeight="1" x14ac:dyDescent="0.25">
      <c r="A100" s="291">
        <v>103</v>
      </c>
      <c r="B100" s="280" t="s">
        <v>637</v>
      </c>
      <c r="C100" s="275">
        <v>42424</v>
      </c>
      <c r="D100" s="281" t="s">
        <v>247</v>
      </c>
      <c r="E100" s="280" t="s">
        <v>675</v>
      </c>
      <c r="F100" s="282">
        <v>56.5</v>
      </c>
      <c r="G100" s="280" t="s">
        <v>257</v>
      </c>
      <c r="H100" s="280" t="s">
        <v>732</v>
      </c>
      <c r="I100" s="284" t="s">
        <v>287</v>
      </c>
      <c r="J100" s="284" t="s">
        <v>806</v>
      </c>
      <c r="K100" s="280">
        <v>226</v>
      </c>
      <c r="L100" s="280">
        <v>242</v>
      </c>
      <c r="M100" s="280" t="s">
        <v>248</v>
      </c>
      <c r="N100" s="290" t="s">
        <v>92</v>
      </c>
      <c r="O100" s="290" t="s">
        <v>93</v>
      </c>
      <c r="P100" s="281" t="s">
        <v>961</v>
      </c>
      <c r="Q100" s="285"/>
    </row>
    <row r="101" spans="1:17" s="157" customFormat="1" ht="131.25" customHeight="1" x14ac:dyDescent="0.25">
      <c r="A101" s="291">
        <v>104</v>
      </c>
      <c r="B101" s="280" t="s">
        <v>638</v>
      </c>
      <c r="C101" s="275">
        <v>42391</v>
      </c>
      <c r="D101" s="281" t="s">
        <v>247</v>
      </c>
      <c r="E101" s="280" t="s">
        <v>457</v>
      </c>
      <c r="F101" s="282">
        <v>48.4848</v>
      </c>
      <c r="G101" s="280" t="s">
        <v>257</v>
      </c>
      <c r="H101" s="280" t="s">
        <v>725</v>
      </c>
      <c r="I101" s="284" t="s">
        <v>291</v>
      </c>
      <c r="J101" s="280" t="s">
        <v>806</v>
      </c>
      <c r="K101" s="280">
        <v>226</v>
      </c>
      <c r="L101" s="280">
        <v>244</v>
      </c>
      <c r="M101" s="280" t="s">
        <v>248</v>
      </c>
      <c r="N101" s="286" t="s">
        <v>819</v>
      </c>
      <c r="O101" s="290" t="s">
        <v>86</v>
      </c>
      <c r="P101" s="281" t="s">
        <v>961</v>
      </c>
      <c r="Q101" s="285"/>
    </row>
    <row r="102" spans="1:17" s="157" customFormat="1" ht="131.25" customHeight="1" x14ac:dyDescent="0.25">
      <c r="A102" s="291">
        <v>105</v>
      </c>
      <c r="B102" s="280" t="s">
        <v>639</v>
      </c>
      <c r="C102" s="275">
        <v>42391</v>
      </c>
      <c r="D102" s="281" t="s">
        <v>247</v>
      </c>
      <c r="E102" s="280" t="s">
        <v>458</v>
      </c>
      <c r="F102" s="282">
        <v>58.8</v>
      </c>
      <c r="G102" s="280" t="s">
        <v>257</v>
      </c>
      <c r="H102" s="280" t="s">
        <v>725</v>
      </c>
      <c r="I102" s="284" t="s">
        <v>292</v>
      </c>
      <c r="J102" s="280" t="s">
        <v>806</v>
      </c>
      <c r="K102" s="280">
        <v>226</v>
      </c>
      <c r="L102" s="280">
        <v>244</v>
      </c>
      <c r="M102" s="280" t="s">
        <v>249</v>
      </c>
      <c r="N102" s="290" t="s">
        <v>50</v>
      </c>
      <c r="O102" s="290" t="s">
        <v>761</v>
      </c>
      <c r="P102" s="290" t="s">
        <v>961</v>
      </c>
      <c r="Q102" s="285"/>
    </row>
    <row r="103" spans="1:17" s="157" customFormat="1" ht="131.25" customHeight="1" x14ac:dyDescent="0.25">
      <c r="A103" s="291">
        <v>106</v>
      </c>
      <c r="B103" s="280" t="s">
        <v>640</v>
      </c>
      <c r="C103" s="275">
        <v>42391</v>
      </c>
      <c r="D103" s="281" t="s">
        <v>247</v>
      </c>
      <c r="E103" s="280" t="s">
        <v>676</v>
      </c>
      <c r="F103" s="282">
        <v>58.8</v>
      </c>
      <c r="G103" s="280" t="s">
        <v>257</v>
      </c>
      <c r="H103" s="280" t="s">
        <v>725</v>
      </c>
      <c r="I103" s="284" t="s">
        <v>287</v>
      </c>
      <c r="J103" s="280" t="s">
        <v>806</v>
      </c>
      <c r="K103" s="280">
        <v>226</v>
      </c>
      <c r="L103" s="280">
        <v>244</v>
      </c>
      <c r="M103" s="280" t="s">
        <v>249</v>
      </c>
      <c r="N103" s="290" t="s">
        <v>51</v>
      </c>
      <c r="O103" s="290" t="s">
        <v>761</v>
      </c>
      <c r="P103" s="290" t="s">
        <v>961</v>
      </c>
      <c r="Q103" s="285"/>
    </row>
    <row r="104" spans="1:17" s="157" customFormat="1" ht="131.25" customHeight="1" x14ac:dyDescent="0.25">
      <c r="A104" s="291">
        <v>107</v>
      </c>
      <c r="B104" s="280" t="s">
        <v>641</v>
      </c>
      <c r="C104" s="275">
        <v>42391</v>
      </c>
      <c r="D104" s="281" t="s">
        <v>247</v>
      </c>
      <c r="E104" s="280" t="s">
        <v>677</v>
      </c>
      <c r="F104" s="282">
        <v>50.5428</v>
      </c>
      <c r="G104" s="280" t="s">
        <v>244</v>
      </c>
      <c r="H104" s="280" t="s">
        <v>725</v>
      </c>
      <c r="I104" s="284" t="s">
        <v>293</v>
      </c>
      <c r="J104" s="280" t="s">
        <v>806</v>
      </c>
      <c r="K104" s="280">
        <v>226</v>
      </c>
      <c r="L104" s="280">
        <v>244</v>
      </c>
      <c r="M104" s="280" t="s">
        <v>248</v>
      </c>
      <c r="N104" s="290">
        <v>65</v>
      </c>
      <c r="O104" s="290" t="s">
        <v>86</v>
      </c>
      <c r="P104" s="290" t="s">
        <v>961</v>
      </c>
      <c r="Q104" s="285"/>
    </row>
    <row r="105" spans="1:17" s="157" customFormat="1" ht="90" customHeight="1" x14ac:dyDescent="0.25">
      <c r="A105" s="291">
        <v>108</v>
      </c>
      <c r="B105" s="280" t="s">
        <v>642</v>
      </c>
      <c r="C105" s="275">
        <v>42391</v>
      </c>
      <c r="D105" s="281" t="s">
        <v>247</v>
      </c>
      <c r="E105" s="280" t="s">
        <v>459</v>
      </c>
      <c r="F105" s="282">
        <v>37.872</v>
      </c>
      <c r="G105" s="280" t="s">
        <v>257</v>
      </c>
      <c r="H105" s="280" t="s">
        <v>725</v>
      </c>
      <c r="I105" s="284" t="s">
        <v>294</v>
      </c>
      <c r="J105" s="280" t="s">
        <v>806</v>
      </c>
      <c r="K105" s="280">
        <v>226</v>
      </c>
      <c r="L105" s="280">
        <v>244</v>
      </c>
      <c r="M105" s="280" t="s">
        <v>248</v>
      </c>
      <c r="N105" s="286" t="s">
        <v>949</v>
      </c>
      <c r="O105" s="290" t="s">
        <v>86</v>
      </c>
      <c r="P105" s="290" t="s">
        <v>961</v>
      </c>
      <c r="Q105" s="285"/>
    </row>
    <row r="106" spans="1:17" s="157" customFormat="1" ht="131.25" customHeight="1" x14ac:dyDescent="0.25">
      <c r="A106" s="291">
        <v>109</v>
      </c>
      <c r="B106" s="280" t="s">
        <v>643</v>
      </c>
      <c r="C106" s="275">
        <v>42391</v>
      </c>
      <c r="D106" s="281" t="s">
        <v>247</v>
      </c>
      <c r="E106" s="280" t="s">
        <v>678</v>
      </c>
      <c r="F106" s="282">
        <v>73.914000000000001</v>
      </c>
      <c r="G106" s="280" t="s">
        <v>244</v>
      </c>
      <c r="H106" s="280" t="s">
        <v>725</v>
      </c>
      <c r="I106" s="284" t="s">
        <v>295</v>
      </c>
      <c r="J106" s="280" t="s">
        <v>806</v>
      </c>
      <c r="K106" s="280">
        <v>226</v>
      </c>
      <c r="L106" s="280">
        <v>244</v>
      </c>
      <c r="M106" s="280" t="s">
        <v>248</v>
      </c>
      <c r="N106" s="290">
        <v>6</v>
      </c>
      <c r="O106" s="290" t="s">
        <v>86</v>
      </c>
      <c r="P106" s="290" t="s">
        <v>961</v>
      </c>
      <c r="Q106" s="285"/>
    </row>
    <row r="107" spans="1:17" s="157" customFormat="1" ht="131.25" customHeight="1" x14ac:dyDescent="0.25">
      <c r="A107" s="291">
        <v>110</v>
      </c>
      <c r="B107" s="280" t="s">
        <v>644</v>
      </c>
      <c r="C107" s="275">
        <v>42391</v>
      </c>
      <c r="D107" s="281" t="s">
        <v>247</v>
      </c>
      <c r="E107" s="280" t="s">
        <v>679</v>
      </c>
      <c r="F107" s="282">
        <v>52.52928</v>
      </c>
      <c r="G107" s="280" t="s">
        <v>244</v>
      </c>
      <c r="H107" s="280" t="s">
        <v>725</v>
      </c>
      <c r="I107" s="284" t="s">
        <v>296</v>
      </c>
      <c r="J107" s="284" t="s">
        <v>806</v>
      </c>
      <c r="K107" s="280">
        <v>226</v>
      </c>
      <c r="L107" s="280">
        <v>244</v>
      </c>
      <c r="M107" s="280" t="s">
        <v>248</v>
      </c>
      <c r="N107" s="290">
        <v>147</v>
      </c>
      <c r="O107" s="290" t="s">
        <v>86</v>
      </c>
      <c r="P107" s="281" t="s">
        <v>961</v>
      </c>
      <c r="Q107" s="285"/>
    </row>
    <row r="108" spans="1:17" s="157" customFormat="1" ht="150" customHeight="1" x14ac:dyDescent="0.25">
      <c r="A108" s="291">
        <v>111</v>
      </c>
      <c r="B108" s="280" t="s">
        <v>645</v>
      </c>
      <c r="C108" s="275">
        <v>42391</v>
      </c>
      <c r="D108" s="281" t="s">
        <v>247</v>
      </c>
      <c r="E108" s="280" t="s">
        <v>680</v>
      </c>
      <c r="F108" s="282">
        <v>35.046720000000001</v>
      </c>
      <c r="G108" s="280" t="s">
        <v>257</v>
      </c>
      <c r="H108" s="280" t="s">
        <v>725</v>
      </c>
      <c r="I108" s="284" t="s">
        <v>297</v>
      </c>
      <c r="J108" s="284" t="s">
        <v>806</v>
      </c>
      <c r="K108" s="280">
        <v>226</v>
      </c>
      <c r="L108" s="280">
        <v>244</v>
      </c>
      <c r="M108" s="280" t="s">
        <v>248</v>
      </c>
      <c r="N108" s="290" t="s">
        <v>195</v>
      </c>
      <c r="O108" s="290" t="s">
        <v>85</v>
      </c>
      <c r="P108" s="281" t="s">
        <v>961</v>
      </c>
      <c r="Q108" s="285"/>
    </row>
    <row r="109" spans="1:17" s="157" customFormat="1" ht="131.25" customHeight="1" x14ac:dyDescent="0.25">
      <c r="A109" s="291">
        <v>112</v>
      </c>
      <c r="B109" s="280" t="s">
        <v>646</v>
      </c>
      <c r="C109" s="275">
        <v>42396</v>
      </c>
      <c r="D109" s="281" t="s">
        <v>247</v>
      </c>
      <c r="E109" s="280" t="s">
        <v>681</v>
      </c>
      <c r="F109" s="282">
        <v>405</v>
      </c>
      <c r="G109" s="280" t="s">
        <v>14</v>
      </c>
      <c r="H109" s="280" t="s">
        <v>723</v>
      </c>
      <c r="I109" s="284" t="s">
        <v>87</v>
      </c>
      <c r="J109" s="280" t="s">
        <v>806</v>
      </c>
      <c r="K109" s="280">
        <v>223</v>
      </c>
      <c r="L109" s="280">
        <v>244</v>
      </c>
      <c r="M109" s="280" t="s">
        <v>248</v>
      </c>
      <c r="N109" s="280">
        <v>4999</v>
      </c>
      <c r="O109" s="290" t="s">
        <v>94</v>
      </c>
      <c r="P109" s="281" t="s">
        <v>961</v>
      </c>
      <c r="Q109" s="285"/>
    </row>
    <row r="110" spans="1:17" s="157" customFormat="1" ht="75" customHeight="1" x14ac:dyDescent="0.25">
      <c r="A110" s="291">
        <v>113</v>
      </c>
      <c r="B110" s="280" t="s">
        <v>647</v>
      </c>
      <c r="C110" s="275">
        <v>42408</v>
      </c>
      <c r="D110" s="281" t="s">
        <v>247</v>
      </c>
      <c r="E110" s="280" t="s">
        <v>682</v>
      </c>
      <c r="F110" s="282">
        <v>316.7</v>
      </c>
      <c r="G110" s="280" t="s">
        <v>257</v>
      </c>
      <c r="H110" s="280" t="s">
        <v>754</v>
      </c>
      <c r="I110" s="284" t="s">
        <v>298</v>
      </c>
      <c r="J110" s="284" t="s">
        <v>806</v>
      </c>
      <c r="K110" s="280">
        <v>221</v>
      </c>
      <c r="L110" s="280">
        <v>244</v>
      </c>
      <c r="M110" s="280" t="s">
        <v>248</v>
      </c>
      <c r="N110" s="290">
        <v>28602</v>
      </c>
      <c r="O110" s="290" t="s">
        <v>95</v>
      </c>
      <c r="P110" s="281" t="s">
        <v>961</v>
      </c>
      <c r="Q110" s="285"/>
    </row>
    <row r="111" spans="1:17" s="157" customFormat="1" ht="75" customHeight="1" x14ac:dyDescent="0.25">
      <c r="A111" s="291">
        <v>114</v>
      </c>
      <c r="B111" s="280" t="s">
        <v>648</v>
      </c>
      <c r="C111" s="275">
        <v>42396</v>
      </c>
      <c r="D111" s="281" t="s">
        <v>247</v>
      </c>
      <c r="E111" s="280" t="s">
        <v>683</v>
      </c>
      <c r="F111" s="282">
        <v>8.6376000000000008</v>
      </c>
      <c r="G111" s="280" t="s">
        <v>257</v>
      </c>
      <c r="H111" s="280" t="s">
        <v>754</v>
      </c>
      <c r="I111" s="284" t="s">
        <v>287</v>
      </c>
      <c r="J111" s="284" t="s">
        <v>806</v>
      </c>
      <c r="K111" s="280">
        <v>221</v>
      </c>
      <c r="L111" s="280">
        <v>242</v>
      </c>
      <c r="M111" s="280" t="s">
        <v>248</v>
      </c>
      <c r="N111" s="286" t="s">
        <v>962</v>
      </c>
      <c r="O111" s="290" t="s">
        <v>96</v>
      </c>
      <c r="P111" s="281" t="s">
        <v>961</v>
      </c>
      <c r="Q111" s="285"/>
    </row>
    <row r="112" spans="1:17" s="155" customFormat="1" ht="111" customHeight="1" x14ac:dyDescent="0.2">
      <c r="A112" s="291">
        <v>115</v>
      </c>
      <c r="B112" s="280" t="s">
        <v>649</v>
      </c>
      <c r="C112" s="275">
        <v>42395</v>
      </c>
      <c r="D112" s="281" t="s">
        <v>247</v>
      </c>
      <c r="E112" s="280" t="s">
        <v>684</v>
      </c>
      <c r="F112" s="282">
        <v>261.93148000000002</v>
      </c>
      <c r="G112" s="280" t="s">
        <v>257</v>
      </c>
      <c r="H112" s="280" t="s">
        <v>730</v>
      </c>
      <c r="I112" s="280" t="s">
        <v>299</v>
      </c>
      <c r="J112" s="280" t="s">
        <v>806</v>
      </c>
      <c r="K112" s="280">
        <v>221</v>
      </c>
      <c r="L112" s="280">
        <v>242</v>
      </c>
      <c r="M112" s="280" t="s">
        <v>248</v>
      </c>
      <c r="N112" s="280">
        <v>17926850</v>
      </c>
      <c r="O112" s="280" t="s">
        <v>66</v>
      </c>
      <c r="P112" s="288" t="s">
        <v>961</v>
      </c>
      <c r="Q112" s="285"/>
    </row>
    <row r="113" spans="1:17" s="155" customFormat="1" ht="111" customHeight="1" x14ac:dyDescent="0.2">
      <c r="A113" s="291">
        <v>116</v>
      </c>
      <c r="B113" s="280" t="s">
        <v>650</v>
      </c>
      <c r="C113" s="275">
        <v>42395</v>
      </c>
      <c r="D113" s="281" t="s">
        <v>247</v>
      </c>
      <c r="E113" s="280" t="s">
        <v>1325</v>
      </c>
      <c r="F113" s="282">
        <v>32.450000000000003</v>
      </c>
      <c r="G113" s="280" t="s">
        <v>257</v>
      </c>
      <c r="H113" s="280" t="s">
        <v>730</v>
      </c>
      <c r="I113" s="280" t="s">
        <v>299</v>
      </c>
      <c r="J113" s="280" t="s">
        <v>806</v>
      </c>
      <c r="K113" s="280">
        <v>221</v>
      </c>
      <c r="L113" s="280">
        <v>242</v>
      </c>
      <c r="M113" s="280" t="s">
        <v>248</v>
      </c>
      <c r="N113" s="280" t="s">
        <v>69</v>
      </c>
      <c r="O113" s="280" t="s">
        <v>66</v>
      </c>
      <c r="P113" s="288" t="s">
        <v>961</v>
      </c>
      <c r="Q113" s="285"/>
    </row>
    <row r="114" spans="1:17" s="155" customFormat="1" ht="111" customHeight="1" x14ac:dyDescent="0.2">
      <c r="A114" s="291">
        <v>117</v>
      </c>
      <c r="B114" s="280" t="s">
        <v>651</v>
      </c>
      <c r="C114" s="275">
        <v>42395</v>
      </c>
      <c r="D114" s="281" t="s">
        <v>247</v>
      </c>
      <c r="E114" s="280" t="s">
        <v>702</v>
      </c>
      <c r="F114" s="282">
        <v>145</v>
      </c>
      <c r="G114" s="280" t="s">
        <v>257</v>
      </c>
      <c r="H114" s="280" t="s">
        <v>730</v>
      </c>
      <c r="I114" s="280" t="s">
        <v>287</v>
      </c>
      <c r="J114" s="280" t="s">
        <v>806</v>
      </c>
      <c r="K114" s="280">
        <v>221</v>
      </c>
      <c r="L114" s="280">
        <v>242</v>
      </c>
      <c r="M114" s="280" t="s">
        <v>248</v>
      </c>
      <c r="N114" s="280" t="s">
        <v>21</v>
      </c>
      <c r="O114" s="280" t="s">
        <v>66</v>
      </c>
      <c r="P114" s="288" t="s">
        <v>961</v>
      </c>
      <c r="Q114" s="285"/>
    </row>
    <row r="115" spans="1:17" s="157" customFormat="1" ht="112.5" customHeight="1" x14ac:dyDescent="0.25">
      <c r="A115" s="291">
        <v>118</v>
      </c>
      <c r="B115" s="280" t="s">
        <v>652</v>
      </c>
      <c r="C115" s="275">
        <v>42404</v>
      </c>
      <c r="D115" s="281" t="s">
        <v>247</v>
      </c>
      <c r="E115" s="280" t="s">
        <v>686</v>
      </c>
      <c r="F115" s="282">
        <v>258</v>
      </c>
      <c r="G115" s="280" t="s">
        <v>257</v>
      </c>
      <c r="H115" s="280" t="s">
        <v>730</v>
      </c>
      <c r="I115" s="284" t="s">
        <v>289</v>
      </c>
      <c r="J115" s="284" t="s">
        <v>806</v>
      </c>
      <c r="K115" s="280">
        <v>221</v>
      </c>
      <c r="L115" s="280">
        <v>242</v>
      </c>
      <c r="M115" s="280" t="s">
        <v>248</v>
      </c>
      <c r="N115" s="290" t="s">
        <v>191</v>
      </c>
      <c r="O115" s="290" t="s">
        <v>707</v>
      </c>
      <c r="P115" s="287" t="s">
        <v>961</v>
      </c>
      <c r="Q115" s="285"/>
    </row>
    <row r="116" spans="1:17" s="157" customFormat="1" ht="75" customHeight="1" x14ac:dyDescent="0.25">
      <c r="A116" s="291">
        <v>119</v>
      </c>
      <c r="B116" s="280" t="s">
        <v>653</v>
      </c>
      <c r="C116" s="275">
        <v>42395</v>
      </c>
      <c r="D116" s="281" t="s">
        <v>247</v>
      </c>
      <c r="E116" s="280" t="s">
        <v>687</v>
      </c>
      <c r="F116" s="282">
        <v>2.0929600000000002</v>
      </c>
      <c r="G116" s="280" t="s">
        <v>257</v>
      </c>
      <c r="H116" s="280" t="s">
        <v>754</v>
      </c>
      <c r="I116" s="284" t="s">
        <v>300</v>
      </c>
      <c r="J116" s="284" t="s">
        <v>806</v>
      </c>
      <c r="K116" s="280">
        <v>221</v>
      </c>
      <c r="L116" s="280">
        <v>244</v>
      </c>
      <c r="M116" s="280" t="s">
        <v>248</v>
      </c>
      <c r="N116" s="290" t="s">
        <v>807</v>
      </c>
      <c r="O116" s="290" t="s">
        <v>97</v>
      </c>
      <c r="P116" s="287" t="s">
        <v>961</v>
      </c>
      <c r="Q116" s="285"/>
    </row>
    <row r="117" spans="1:17" s="155" customFormat="1" ht="111" customHeight="1" x14ac:dyDescent="0.2">
      <c r="A117" s="291">
        <v>120</v>
      </c>
      <c r="B117" s="280" t="s">
        <v>654</v>
      </c>
      <c r="C117" s="275">
        <v>42395</v>
      </c>
      <c r="D117" s="281" t="s">
        <v>247</v>
      </c>
      <c r="E117" s="280" t="s">
        <v>685</v>
      </c>
      <c r="F117" s="282">
        <v>275.44123000000002</v>
      </c>
      <c r="G117" s="280" t="s">
        <v>257</v>
      </c>
      <c r="H117" s="280" t="s">
        <v>730</v>
      </c>
      <c r="I117" s="280" t="s">
        <v>287</v>
      </c>
      <c r="J117" s="280" t="s">
        <v>806</v>
      </c>
      <c r="K117" s="280">
        <v>221</v>
      </c>
      <c r="L117" s="280">
        <v>242</v>
      </c>
      <c r="M117" s="280" t="s">
        <v>248</v>
      </c>
      <c r="N117" s="280">
        <v>17017731</v>
      </c>
      <c r="O117" s="280" t="s">
        <v>66</v>
      </c>
      <c r="P117" s="288" t="s">
        <v>961</v>
      </c>
      <c r="Q117" s="285"/>
    </row>
    <row r="118" spans="1:17" s="157" customFormat="1" ht="75" customHeight="1" x14ac:dyDescent="0.25">
      <c r="A118" s="291">
        <v>121</v>
      </c>
      <c r="B118" s="280" t="s">
        <v>655</v>
      </c>
      <c r="C118" s="275">
        <v>42396</v>
      </c>
      <c r="D118" s="281" t="s">
        <v>247</v>
      </c>
      <c r="E118" s="280" t="s">
        <v>688</v>
      </c>
      <c r="F118" s="282">
        <v>45</v>
      </c>
      <c r="G118" s="280" t="s">
        <v>257</v>
      </c>
      <c r="H118" s="280" t="s">
        <v>753</v>
      </c>
      <c r="I118" s="284" t="s">
        <v>287</v>
      </c>
      <c r="J118" s="284" t="s">
        <v>806</v>
      </c>
      <c r="K118" s="280">
        <v>221</v>
      </c>
      <c r="L118" s="280">
        <v>244</v>
      </c>
      <c r="M118" s="280" t="s">
        <v>248</v>
      </c>
      <c r="N118" s="290">
        <v>578</v>
      </c>
      <c r="O118" s="290" t="s">
        <v>98</v>
      </c>
      <c r="P118" s="287" t="s">
        <v>961</v>
      </c>
      <c r="Q118" s="285"/>
    </row>
    <row r="119" spans="1:17" s="157" customFormat="1" ht="165" customHeight="1" x14ac:dyDescent="0.25">
      <c r="A119" s="291">
        <v>122</v>
      </c>
      <c r="B119" s="280" t="s">
        <v>656</v>
      </c>
      <c r="C119" s="275">
        <v>42396</v>
      </c>
      <c r="D119" s="281" t="s">
        <v>247</v>
      </c>
      <c r="E119" s="280" t="s">
        <v>689</v>
      </c>
      <c r="F119" s="282">
        <v>28.8</v>
      </c>
      <c r="G119" s="280" t="s">
        <v>257</v>
      </c>
      <c r="H119" s="280" t="s">
        <v>730</v>
      </c>
      <c r="I119" s="284" t="s">
        <v>301</v>
      </c>
      <c r="J119" s="284" t="s">
        <v>806</v>
      </c>
      <c r="K119" s="280">
        <v>221</v>
      </c>
      <c r="L119" s="280">
        <v>242</v>
      </c>
      <c r="M119" s="280" t="s">
        <v>249</v>
      </c>
      <c r="N119" s="290">
        <v>78403113</v>
      </c>
      <c r="O119" s="290" t="s">
        <v>45</v>
      </c>
      <c r="P119" s="281" t="s">
        <v>961</v>
      </c>
      <c r="Q119" s="285"/>
    </row>
    <row r="120" spans="1:17" s="157" customFormat="1" ht="75" customHeight="1" x14ac:dyDescent="0.25">
      <c r="A120" s="291">
        <v>123</v>
      </c>
      <c r="B120" s="280" t="s">
        <v>657</v>
      </c>
      <c r="C120" s="275">
        <v>42397</v>
      </c>
      <c r="D120" s="281" t="s">
        <v>247</v>
      </c>
      <c r="E120" s="280" t="s">
        <v>686</v>
      </c>
      <c r="F120" s="282">
        <v>16.25</v>
      </c>
      <c r="G120" s="280" t="s">
        <v>257</v>
      </c>
      <c r="H120" s="280" t="s">
        <v>730</v>
      </c>
      <c r="I120" s="284" t="s">
        <v>289</v>
      </c>
      <c r="J120" s="284" t="s">
        <v>806</v>
      </c>
      <c r="K120" s="280">
        <v>221</v>
      </c>
      <c r="L120" s="280">
        <v>242</v>
      </c>
      <c r="M120" s="280" t="s">
        <v>248</v>
      </c>
      <c r="N120" s="290" t="s">
        <v>73</v>
      </c>
      <c r="O120" s="290" t="s">
        <v>707</v>
      </c>
      <c r="P120" s="287" t="s">
        <v>961</v>
      </c>
      <c r="Q120" s="285"/>
    </row>
    <row r="121" spans="1:17" s="157" customFormat="1" ht="75" customHeight="1" x14ac:dyDescent="0.25">
      <c r="A121" s="291">
        <v>124</v>
      </c>
      <c r="B121" s="280" t="s">
        <v>658</v>
      </c>
      <c r="C121" s="275">
        <v>42404</v>
      </c>
      <c r="D121" s="281" t="s">
        <v>1236</v>
      </c>
      <c r="E121" s="280" t="s">
        <v>690</v>
      </c>
      <c r="F121" s="282">
        <v>21.604620000000001</v>
      </c>
      <c r="G121" s="280" t="s">
        <v>257</v>
      </c>
      <c r="H121" s="280" t="s">
        <v>754</v>
      </c>
      <c r="I121" s="284" t="s">
        <v>287</v>
      </c>
      <c r="J121" s="284" t="s">
        <v>806</v>
      </c>
      <c r="K121" s="280">
        <v>221</v>
      </c>
      <c r="L121" s="280">
        <v>244</v>
      </c>
      <c r="M121" s="280" t="s">
        <v>248</v>
      </c>
      <c r="N121" s="290" t="s">
        <v>1234</v>
      </c>
      <c r="O121" s="290" t="s">
        <v>99</v>
      </c>
      <c r="P121" s="281" t="s">
        <v>961</v>
      </c>
      <c r="Q121" s="285" t="s">
        <v>1235</v>
      </c>
    </row>
    <row r="122" spans="1:17" s="157" customFormat="1" ht="75" customHeight="1" x14ac:dyDescent="0.25">
      <c r="A122" s="291">
        <v>125</v>
      </c>
      <c r="B122" s="280" t="s">
        <v>659</v>
      </c>
      <c r="C122" s="275">
        <v>42391</v>
      </c>
      <c r="D122" s="281" t="s">
        <v>247</v>
      </c>
      <c r="E122" s="280" t="s">
        <v>1326</v>
      </c>
      <c r="F122" s="282">
        <v>1.0269999999999999</v>
      </c>
      <c r="G122" s="280" t="s">
        <v>257</v>
      </c>
      <c r="H122" s="280" t="s">
        <v>730</v>
      </c>
      <c r="I122" s="284" t="s">
        <v>302</v>
      </c>
      <c r="J122" s="284" t="s">
        <v>806</v>
      </c>
      <c r="K122" s="280">
        <v>221</v>
      </c>
      <c r="L122" s="280">
        <v>242</v>
      </c>
      <c r="M122" s="280" t="s">
        <v>248</v>
      </c>
      <c r="N122" s="290" t="s">
        <v>1103</v>
      </c>
      <c r="O122" s="290" t="s">
        <v>66</v>
      </c>
      <c r="P122" s="287" t="s">
        <v>961</v>
      </c>
      <c r="Q122" s="285" t="s">
        <v>1065</v>
      </c>
    </row>
    <row r="123" spans="1:17" s="157" customFormat="1" ht="75" customHeight="1" x14ac:dyDescent="0.25">
      <c r="A123" s="291">
        <v>126</v>
      </c>
      <c r="B123" s="280" t="s">
        <v>734</v>
      </c>
      <c r="C123" s="275">
        <v>42391</v>
      </c>
      <c r="D123" s="281" t="s">
        <v>247</v>
      </c>
      <c r="E123" s="280" t="s">
        <v>691</v>
      </c>
      <c r="F123" s="282">
        <v>31.8659</v>
      </c>
      <c r="G123" s="280" t="s">
        <v>257</v>
      </c>
      <c r="H123" s="280" t="s">
        <v>730</v>
      </c>
      <c r="I123" s="284" t="s">
        <v>302</v>
      </c>
      <c r="J123" s="284" t="s">
        <v>806</v>
      </c>
      <c r="K123" s="280">
        <v>221</v>
      </c>
      <c r="L123" s="280">
        <v>242</v>
      </c>
      <c r="M123" s="280" t="s">
        <v>248</v>
      </c>
      <c r="N123" s="286" t="s">
        <v>1185</v>
      </c>
      <c r="O123" s="290" t="s">
        <v>66</v>
      </c>
      <c r="P123" s="287" t="s">
        <v>961</v>
      </c>
      <c r="Q123" s="285" t="s">
        <v>1065</v>
      </c>
    </row>
    <row r="124" spans="1:17" s="157" customFormat="1" ht="118.5" customHeight="1" x14ac:dyDescent="0.25">
      <c r="A124" s="291">
        <v>127</v>
      </c>
      <c r="B124" s="280" t="s">
        <v>660</v>
      </c>
      <c r="C124" s="275">
        <v>42466</v>
      </c>
      <c r="D124" s="281" t="s">
        <v>247</v>
      </c>
      <c r="E124" s="280" t="s">
        <v>1077</v>
      </c>
      <c r="F124" s="282">
        <v>9.35</v>
      </c>
      <c r="G124" s="280" t="s">
        <v>257</v>
      </c>
      <c r="H124" s="280" t="s">
        <v>730</v>
      </c>
      <c r="I124" s="284" t="s">
        <v>302</v>
      </c>
      <c r="J124" s="284" t="s">
        <v>806</v>
      </c>
      <c r="K124" s="280">
        <v>221</v>
      </c>
      <c r="L124" s="280">
        <v>242</v>
      </c>
      <c r="M124" s="280" t="s">
        <v>248</v>
      </c>
      <c r="N124" s="286" t="s">
        <v>1078</v>
      </c>
      <c r="O124" s="290" t="s">
        <v>66</v>
      </c>
      <c r="P124" s="287" t="s">
        <v>961</v>
      </c>
      <c r="Q124" s="285"/>
    </row>
    <row r="125" spans="1:17" s="157" customFormat="1" ht="75" customHeight="1" x14ac:dyDescent="0.25">
      <c r="A125" s="291">
        <v>128</v>
      </c>
      <c r="B125" s="280" t="s">
        <v>661</v>
      </c>
      <c r="C125" s="275">
        <v>42396</v>
      </c>
      <c r="D125" s="281" t="s">
        <v>247</v>
      </c>
      <c r="E125" s="280" t="s">
        <v>1327</v>
      </c>
      <c r="F125" s="282">
        <v>1.32</v>
      </c>
      <c r="G125" s="280" t="s">
        <v>257</v>
      </c>
      <c r="H125" s="280" t="s">
        <v>730</v>
      </c>
      <c r="I125" s="284" t="s">
        <v>303</v>
      </c>
      <c r="J125" s="284" t="s">
        <v>806</v>
      </c>
      <c r="K125" s="280">
        <v>221</v>
      </c>
      <c r="L125" s="280">
        <v>242</v>
      </c>
      <c r="M125" s="280" t="s">
        <v>248</v>
      </c>
      <c r="N125" s="290" t="s">
        <v>71</v>
      </c>
      <c r="O125" s="290" t="s">
        <v>66</v>
      </c>
      <c r="P125" s="287" t="s">
        <v>961</v>
      </c>
      <c r="Q125" s="285"/>
    </row>
    <row r="126" spans="1:17" s="157" customFormat="1" ht="75" customHeight="1" x14ac:dyDescent="0.25">
      <c r="A126" s="291">
        <v>129</v>
      </c>
      <c r="B126" s="280" t="s">
        <v>662</v>
      </c>
      <c r="C126" s="275">
        <v>42397</v>
      </c>
      <c r="D126" s="281" t="s">
        <v>247</v>
      </c>
      <c r="E126" s="280" t="s">
        <v>692</v>
      </c>
      <c r="F126" s="282">
        <v>65.849999999999994</v>
      </c>
      <c r="G126" s="280" t="s">
        <v>257</v>
      </c>
      <c r="H126" s="280" t="s">
        <v>730</v>
      </c>
      <c r="I126" s="284" t="s">
        <v>304</v>
      </c>
      <c r="J126" s="284" t="s">
        <v>806</v>
      </c>
      <c r="K126" s="280">
        <v>221</v>
      </c>
      <c r="L126" s="280">
        <v>242</v>
      </c>
      <c r="M126" s="280" t="s">
        <v>248</v>
      </c>
      <c r="N126" s="290">
        <v>18002421</v>
      </c>
      <c r="O126" s="290" t="s">
        <v>66</v>
      </c>
      <c r="P126" s="290" t="s">
        <v>961</v>
      </c>
      <c r="Q126" s="285"/>
    </row>
    <row r="127" spans="1:17" s="157" customFormat="1" ht="75" customHeight="1" x14ac:dyDescent="0.25">
      <c r="A127" s="291">
        <v>130</v>
      </c>
      <c r="B127" s="280" t="s">
        <v>663</v>
      </c>
      <c r="C127" s="275" t="s">
        <v>835</v>
      </c>
      <c r="D127" s="281" t="s">
        <v>247</v>
      </c>
      <c r="E127" s="280" t="s">
        <v>693</v>
      </c>
      <c r="F127" s="282">
        <v>181.19800000000001</v>
      </c>
      <c r="G127" s="280" t="s">
        <v>257</v>
      </c>
      <c r="H127" s="280" t="s">
        <v>754</v>
      </c>
      <c r="I127" s="284" t="s">
        <v>89</v>
      </c>
      <c r="J127" s="284" t="s">
        <v>806</v>
      </c>
      <c r="K127" s="280">
        <v>221</v>
      </c>
      <c r="L127" s="280">
        <v>244</v>
      </c>
      <c r="M127" s="280" t="s">
        <v>248</v>
      </c>
      <c r="N127" s="290">
        <v>61</v>
      </c>
      <c r="O127" s="290" t="s">
        <v>97</v>
      </c>
      <c r="P127" s="287" t="s">
        <v>961</v>
      </c>
      <c r="Q127" s="285"/>
    </row>
    <row r="128" spans="1:17" s="157" customFormat="1" ht="75" customHeight="1" x14ac:dyDescent="0.25">
      <c r="A128" s="291">
        <v>131</v>
      </c>
      <c r="B128" s="280" t="s">
        <v>664</v>
      </c>
      <c r="C128" s="275">
        <v>42397</v>
      </c>
      <c r="D128" s="281" t="s">
        <v>247</v>
      </c>
      <c r="E128" s="280" t="s">
        <v>694</v>
      </c>
      <c r="F128" s="282">
        <v>27.6</v>
      </c>
      <c r="G128" s="280" t="s">
        <v>257</v>
      </c>
      <c r="H128" s="280" t="s">
        <v>730</v>
      </c>
      <c r="I128" s="284" t="s">
        <v>89</v>
      </c>
      <c r="J128" s="284" t="s">
        <v>806</v>
      </c>
      <c r="K128" s="280">
        <v>221</v>
      </c>
      <c r="L128" s="280">
        <v>242</v>
      </c>
      <c r="M128" s="280" t="s">
        <v>248</v>
      </c>
      <c r="N128" s="290">
        <v>10477</v>
      </c>
      <c r="O128" s="290" t="s">
        <v>20</v>
      </c>
      <c r="P128" s="287" t="s">
        <v>961</v>
      </c>
      <c r="Q128" s="285"/>
    </row>
    <row r="129" spans="1:17" s="157" customFormat="1" ht="75" customHeight="1" x14ac:dyDescent="0.25">
      <c r="A129" s="291">
        <v>132</v>
      </c>
      <c r="B129" s="280" t="s">
        <v>665</v>
      </c>
      <c r="C129" s="275">
        <v>42396</v>
      </c>
      <c r="D129" s="281" t="s">
        <v>247</v>
      </c>
      <c r="E129" s="280" t="s">
        <v>1158</v>
      </c>
      <c r="F129" s="282">
        <v>87.188800000000001</v>
      </c>
      <c r="G129" s="280" t="s">
        <v>257</v>
      </c>
      <c r="H129" s="280" t="s">
        <v>730</v>
      </c>
      <c r="I129" s="284" t="s">
        <v>89</v>
      </c>
      <c r="J129" s="284" t="s">
        <v>806</v>
      </c>
      <c r="K129" s="280">
        <v>221</v>
      </c>
      <c r="L129" s="280">
        <v>242</v>
      </c>
      <c r="M129" s="280" t="s">
        <v>248</v>
      </c>
      <c r="N129" s="290">
        <v>477</v>
      </c>
      <c r="O129" s="290" t="s">
        <v>20</v>
      </c>
      <c r="P129" s="281" t="s">
        <v>961</v>
      </c>
      <c r="Q129" s="285" t="s">
        <v>1189</v>
      </c>
    </row>
    <row r="130" spans="1:17" s="157" customFormat="1" ht="75" customHeight="1" x14ac:dyDescent="0.25">
      <c r="A130" s="291">
        <v>133</v>
      </c>
      <c r="B130" s="280" t="s">
        <v>666</v>
      </c>
      <c r="C130" s="275">
        <v>42396</v>
      </c>
      <c r="D130" s="281" t="s">
        <v>247</v>
      </c>
      <c r="E130" s="280" t="s">
        <v>695</v>
      </c>
      <c r="F130" s="282">
        <v>114</v>
      </c>
      <c r="G130" s="280" t="s">
        <v>257</v>
      </c>
      <c r="H130" s="280" t="s">
        <v>754</v>
      </c>
      <c r="I130" s="284" t="s">
        <v>305</v>
      </c>
      <c r="J130" s="284" t="s">
        <v>806</v>
      </c>
      <c r="K130" s="280">
        <v>221</v>
      </c>
      <c r="L130" s="280">
        <v>244</v>
      </c>
      <c r="M130" s="280" t="s">
        <v>248</v>
      </c>
      <c r="N130" s="290" t="s">
        <v>1238</v>
      </c>
      <c r="O130" s="290" t="s">
        <v>97</v>
      </c>
      <c r="P130" s="281" t="s">
        <v>961</v>
      </c>
      <c r="Q130" s="285"/>
    </row>
    <row r="131" spans="1:17" s="157" customFormat="1" ht="75" customHeight="1" x14ac:dyDescent="0.25">
      <c r="A131" s="291">
        <v>134</v>
      </c>
      <c r="B131" s="280" t="s">
        <v>667</v>
      </c>
      <c r="C131" s="275">
        <v>42388</v>
      </c>
      <c r="D131" s="281" t="s">
        <v>247</v>
      </c>
      <c r="E131" s="280" t="s">
        <v>696</v>
      </c>
      <c r="F131" s="282">
        <v>2</v>
      </c>
      <c r="G131" s="280" t="s">
        <v>257</v>
      </c>
      <c r="H131" s="280" t="s">
        <v>754</v>
      </c>
      <c r="I131" s="284" t="s">
        <v>87</v>
      </c>
      <c r="J131" s="284" t="s">
        <v>806</v>
      </c>
      <c r="K131" s="280">
        <v>221</v>
      </c>
      <c r="L131" s="280">
        <v>244</v>
      </c>
      <c r="M131" s="280" t="s">
        <v>248</v>
      </c>
      <c r="N131" s="290" t="s">
        <v>704</v>
      </c>
      <c r="O131" s="290" t="s">
        <v>70</v>
      </c>
      <c r="P131" s="281" t="s">
        <v>961</v>
      </c>
      <c r="Q131" s="285"/>
    </row>
    <row r="132" spans="1:17" s="155" customFormat="1" ht="159" customHeight="1" x14ac:dyDescent="0.2">
      <c r="A132" s="291">
        <v>135</v>
      </c>
      <c r="B132" s="280" t="s">
        <v>668</v>
      </c>
      <c r="C132" s="275">
        <v>42396</v>
      </c>
      <c r="D132" s="281" t="s">
        <v>247</v>
      </c>
      <c r="E132" s="280" t="s">
        <v>697</v>
      </c>
      <c r="F132" s="282">
        <v>283</v>
      </c>
      <c r="G132" s="280" t="s">
        <v>257</v>
      </c>
      <c r="H132" s="280" t="s">
        <v>730</v>
      </c>
      <c r="I132" s="280" t="s">
        <v>306</v>
      </c>
      <c r="J132" s="280" t="s">
        <v>806</v>
      </c>
      <c r="K132" s="280">
        <v>221</v>
      </c>
      <c r="L132" s="280">
        <v>242</v>
      </c>
      <c r="M132" s="280" t="s">
        <v>248</v>
      </c>
      <c r="N132" s="280">
        <v>15010897</v>
      </c>
      <c r="O132" s="280" t="s">
        <v>66</v>
      </c>
      <c r="P132" s="288" t="s">
        <v>961</v>
      </c>
      <c r="Q132" s="285" t="s">
        <v>1202</v>
      </c>
    </row>
    <row r="133" spans="1:17" s="155" customFormat="1" ht="111" customHeight="1" x14ac:dyDescent="0.2">
      <c r="A133" s="291">
        <v>136</v>
      </c>
      <c r="B133" s="280" t="s">
        <v>669</v>
      </c>
      <c r="C133" s="275">
        <v>42395</v>
      </c>
      <c r="D133" s="281" t="s">
        <v>247</v>
      </c>
      <c r="E133" s="280" t="s">
        <v>698</v>
      </c>
      <c r="F133" s="282">
        <v>4.3339999999999996</v>
      </c>
      <c r="G133" s="280" t="s">
        <v>257</v>
      </c>
      <c r="H133" s="280" t="s">
        <v>730</v>
      </c>
      <c r="I133" s="280" t="s">
        <v>282</v>
      </c>
      <c r="J133" s="280" t="s">
        <v>806</v>
      </c>
      <c r="K133" s="280">
        <v>221</v>
      </c>
      <c r="L133" s="280">
        <v>244</v>
      </c>
      <c r="M133" s="280" t="s">
        <v>248</v>
      </c>
      <c r="N133" s="280">
        <v>38</v>
      </c>
      <c r="O133" s="280" t="s">
        <v>74</v>
      </c>
      <c r="P133" s="280" t="s">
        <v>961</v>
      </c>
      <c r="Q133" s="285"/>
    </row>
    <row r="134" spans="1:17" s="157" customFormat="1" ht="75" customHeight="1" x14ac:dyDescent="0.25">
      <c r="A134" s="291">
        <v>137</v>
      </c>
      <c r="B134" s="284" t="s">
        <v>525</v>
      </c>
      <c r="C134" s="275">
        <v>42527</v>
      </c>
      <c r="D134" s="281" t="s">
        <v>247</v>
      </c>
      <c r="E134" s="280" t="s">
        <v>448</v>
      </c>
      <c r="F134" s="282">
        <v>213.58608000000001</v>
      </c>
      <c r="G134" s="280" t="s">
        <v>257</v>
      </c>
      <c r="H134" s="280" t="s">
        <v>756</v>
      </c>
      <c r="I134" s="284" t="s">
        <v>307</v>
      </c>
      <c r="J134" s="284" t="s">
        <v>806</v>
      </c>
      <c r="K134" s="280">
        <v>225</v>
      </c>
      <c r="L134" s="280">
        <v>244</v>
      </c>
      <c r="M134" s="280" t="s">
        <v>248</v>
      </c>
      <c r="N134" s="290">
        <v>437</v>
      </c>
      <c r="O134" s="290" t="s">
        <v>192</v>
      </c>
      <c r="P134" s="287" t="s">
        <v>1283</v>
      </c>
      <c r="Q134" s="285"/>
    </row>
    <row r="135" spans="1:17" s="157" customFormat="1" ht="75" customHeight="1" x14ac:dyDescent="0.25">
      <c r="A135" s="291">
        <v>138</v>
      </c>
      <c r="B135" s="284" t="s">
        <v>526</v>
      </c>
      <c r="C135" s="275">
        <v>42527</v>
      </c>
      <c r="D135" s="281" t="s">
        <v>247</v>
      </c>
      <c r="E135" s="280" t="s">
        <v>449</v>
      </c>
      <c r="F135" s="282">
        <v>15.044040000000001</v>
      </c>
      <c r="G135" s="280" t="s">
        <v>257</v>
      </c>
      <c r="H135" s="280" t="s">
        <v>756</v>
      </c>
      <c r="I135" s="284" t="s">
        <v>308</v>
      </c>
      <c r="J135" s="284" t="s">
        <v>806</v>
      </c>
      <c r="K135" s="280">
        <v>225</v>
      </c>
      <c r="L135" s="280">
        <v>244</v>
      </c>
      <c r="M135" s="280" t="s">
        <v>248</v>
      </c>
      <c r="N135" s="290">
        <v>436</v>
      </c>
      <c r="O135" s="290" t="s">
        <v>192</v>
      </c>
      <c r="P135" s="287" t="s">
        <v>961</v>
      </c>
      <c r="Q135" s="285"/>
    </row>
    <row r="136" spans="1:17" s="157" customFormat="1" ht="75" customHeight="1" x14ac:dyDescent="0.25">
      <c r="A136" s="291">
        <v>139</v>
      </c>
      <c r="B136" s="284" t="s">
        <v>527</v>
      </c>
      <c r="C136" s="275">
        <v>42391</v>
      </c>
      <c r="D136" s="281" t="s">
        <v>247</v>
      </c>
      <c r="E136" s="280" t="s">
        <v>450</v>
      </c>
      <c r="F136" s="282">
        <v>50.899000000000001</v>
      </c>
      <c r="G136" s="280" t="s">
        <v>257</v>
      </c>
      <c r="H136" s="280" t="s">
        <v>756</v>
      </c>
      <c r="I136" s="284" t="s">
        <v>309</v>
      </c>
      <c r="J136" s="284" t="s">
        <v>806</v>
      </c>
      <c r="K136" s="280">
        <v>225</v>
      </c>
      <c r="L136" s="280">
        <v>244</v>
      </c>
      <c r="M136" s="280" t="s">
        <v>248</v>
      </c>
      <c r="N136" s="290">
        <v>1</v>
      </c>
      <c r="O136" s="290" t="s">
        <v>65</v>
      </c>
      <c r="P136" s="281" t="s">
        <v>961</v>
      </c>
      <c r="Q136" s="285" t="s">
        <v>1204</v>
      </c>
    </row>
    <row r="137" spans="1:17" s="155" customFormat="1" ht="111" customHeight="1" x14ac:dyDescent="0.2">
      <c r="A137" s="291">
        <v>140</v>
      </c>
      <c r="B137" s="280" t="s">
        <v>528</v>
      </c>
      <c r="C137" s="275">
        <v>42391</v>
      </c>
      <c r="D137" s="281" t="s">
        <v>247</v>
      </c>
      <c r="E137" s="280" t="s">
        <v>451</v>
      </c>
      <c r="F137" s="282">
        <v>55.672080000000001</v>
      </c>
      <c r="G137" s="280" t="s">
        <v>257</v>
      </c>
      <c r="H137" s="280" t="s">
        <v>756</v>
      </c>
      <c r="I137" s="280" t="s">
        <v>89</v>
      </c>
      <c r="J137" s="280" t="s">
        <v>806</v>
      </c>
      <c r="K137" s="280">
        <v>225</v>
      </c>
      <c r="L137" s="280">
        <v>244</v>
      </c>
      <c r="M137" s="280" t="s">
        <v>248</v>
      </c>
      <c r="N137" s="280" t="s">
        <v>41</v>
      </c>
      <c r="O137" s="280" t="s">
        <v>77</v>
      </c>
      <c r="P137" s="281" t="s">
        <v>961</v>
      </c>
      <c r="Q137" s="285" t="s">
        <v>1254</v>
      </c>
    </row>
    <row r="138" spans="1:17" s="157" customFormat="1" ht="75" customHeight="1" x14ac:dyDescent="0.25">
      <c r="A138" s="291">
        <v>141</v>
      </c>
      <c r="B138" s="284" t="s">
        <v>529</v>
      </c>
      <c r="C138" s="275">
        <v>42391</v>
      </c>
      <c r="D138" s="281" t="s">
        <v>247</v>
      </c>
      <c r="E138" s="280" t="s">
        <v>452</v>
      </c>
      <c r="F138" s="282">
        <v>19.812000000000001</v>
      </c>
      <c r="G138" s="280" t="s">
        <v>257</v>
      </c>
      <c r="H138" s="280" t="s">
        <v>756</v>
      </c>
      <c r="I138" s="284" t="s">
        <v>310</v>
      </c>
      <c r="J138" s="284" t="s">
        <v>806</v>
      </c>
      <c r="K138" s="280">
        <v>225</v>
      </c>
      <c r="L138" s="280">
        <v>244</v>
      </c>
      <c r="M138" s="280" t="s">
        <v>248</v>
      </c>
      <c r="N138" s="290">
        <v>28</v>
      </c>
      <c r="O138" s="290" t="s">
        <v>78</v>
      </c>
      <c r="P138" s="281" t="s">
        <v>961</v>
      </c>
      <c r="Q138" s="285"/>
    </row>
    <row r="139" spans="1:17" s="157" customFormat="1" ht="135" customHeight="1" x14ac:dyDescent="0.25">
      <c r="A139" s="291">
        <v>142</v>
      </c>
      <c r="B139" s="280" t="s">
        <v>530</v>
      </c>
      <c r="C139" s="275">
        <v>42395</v>
      </c>
      <c r="D139" s="281" t="s">
        <v>247</v>
      </c>
      <c r="E139" s="280" t="s">
        <v>477</v>
      </c>
      <c r="F139" s="282">
        <f>240.08137-1.77</f>
        <v>238.31136999999998</v>
      </c>
      <c r="G139" s="280" t="s">
        <v>257</v>
      </c>
      <c r="H139" s="280" t="s">
        <v>730</v>
      </c>
      <c r="I139" s="284" t="s">
        <v>311</v>
      </c>
      <c r="J139" s="284" t="s">
        <v>806</v>
      </c>
      <c r="K139" s="280">
        <v>221</v>
      </c>
      <c r="L139" s="280">
        <v>242</v>
      </c>
      <c r="M139" s="280" t="s">
        <v>248</v>
      </c>
      <c r="N139" s="290">
        <v>12000139</v>
      </c>
      <c r="O139" s="290" t="s">
        <v>66</v>
      </c>
      <c r="P139" s="290" t="s">
        <v>961</v>
      </c>
      <c r="Q139" s="285" t="s">
        <v>1445</v>
      </c>
    </row>
    <row r="140" spans="1:17" s="155" customFormat="1" ht="111" customHeight="1" x14ac:dyDescent="0.2">
      <c r="A140" s="291">
        <v>143</v>
      </c>
      <c r="B140" s="280" t="s">
        <v>531</v>
      </c>
      <c r="C140" s="275">
        <v>42395</v>
      </c>
      <c r="D140" s="281" t="s">
        <v>247</v>
      </c>
      <c r="E140" s="280" t="s">
        <v>478</v>
      </c>
      <c r="F140" s="282">
        <v>13.3</v>
      </c>
      <c r="G140" s="280" t="s">
        <v>257</v>
      </c>
      <c r="H140" s="280" t="s">
        <v>730</v>
      </c>
      <c r="I140" s="280" t="s">
        <v>311</v>
      </c>
      <c r="J140" s="280" t="s">
        <v>806</v>
      </c>
      <c r="K140" s="280">
        <v>221</v>
      </c>
      <c r="L140" s="280">
        <v>242</v>
      </c>
      <c r="M140" s="280" t="s">
        <v>248</v>
      </c>
      <c r="N140" s="280" t="s">
        <v>19</v>
      </c>
      <c r="O140" s="280" t="s">
        <v>66</v>
      </c>
      <c r="P140" s="288" t="s">
        <v>961</v>
      </c>
      <c r="Q140" s="285" t="s">
        <v>1184</v>
      </c>
    </row>
    <row r="141" spans="1:17" s="157" customFormat="1" ht="75" customHeight="1" x14ac:dyDescent="0.25">
      <c r="A141" s="291">
        <v>144</v>
      </c>
      <c r="B141" s="284" t="s">
        <v>532</v>
      </c>
      <c r="C141" s="275">
        <v>42401</v>
      </c>
      <c r="D141" s="281" t="s">
        <v>247</v>
      </c>
      <c r="E141" s="280" t="s">
        <v>479</v>
      </c>
      <c r="F141" s="282">
        <v>183.1</v>
      </c>
      <c r="G141" s="280" t="s">
        <v>257</v>
      </c>
      <c r="H141" s="280" t="s">
        <v>754</v>
      </c>
      <c r="I141" s="284" t="s">
        <v>282</v>
      </c>
      <c r="J141" s="284" t="s">
        <v>806</v>
      </c>
      <c r="K141" s="280">
        <v>221</v>
      </c>
      <c r="L141" s="280">
        <v>244</v>
      </c>
      <c r="M141" s="280" t="s">
        <v>248</v>
      </c>
      <c r="N141" s="290" t="s">
        <v>1237</v>
      </c>
      <c r="O141" s="290" t="s">
        <v>97</v>
      </c>
      <c r="P141" s="290" t="s">
        <v>961</v>
      </c>
      <c r="Q141" s="285"/>
    </row>
    <row r="142" spans="1:17" s="155" customFormat="1" ht="111" customHeight="1" x14ac:dyDescent="0.2">
      <c r="A142" s="291">
        <v>145</v>
      </c>
      <c r="B142" s="280" t="s">
        <v>533</v>
      </c>
      <c r="C142" s="275">
        <v>42396</v>
      </c>
      <c r="D142" s="281" t="s">
        <v>247</v>
      </c>
      <c r="E142" s="280" t="s">
        <v>480</v>
      </c>
      <c r="F142" s="282">
        <v>210</v>
      </c>
      <c r="G142" s="280" t="s">
        <v>257</v>
      </c>
      <c r="H142" s="280" t="s">
        <v>754</v>
      </c>
      <c r="I142" s="280" t="s">
        <v>58</v>
      </c>
      <c r="J142" s="280" t="s">
        <v>806</v>
      </c>
      <c r="K142" s="280">
        <v>221</v>
      </c>
      <c r="L142" s="280">
        <v>244</v>
      </c>
      <c r="M142" s="280" t="s">
        <v>248</v>
      </c>
      <c r="N142" s="280" t="s">
        <v>804</v>
      </c>
      <c r="O142" s="280" t="s">
        <v>97</v>
      </c>
      <c r="P142" s="288" t="s">
        <v>961</v>
      </c>
      <c r="Q142" s="285"/>
    </row>
    <row r="143" spans="1:17" s="157" customFormat="1" ht="120" customHeight="1" x14ac:dyDescent="0.25">
      <c r="A143" s="291">
        <v>146</v>
      </c>
      <c r="B143" s="284" t="s">
        <v>534</v>
      </c>
      <c r="C143" s="275">
        <v>42388</v>
      </c>
      <c r="D143" s="281" t="s">
        <v>247</v>
      </c>
      <c r="E143" s="280" t="s">
        <v>481</v>
      </c>
      <c r="F143" s="282">
        <v>396</v>
      </c>
      <c r="G143" s="280" t="s">
        <v>257</v>
      </c>
      <c r="H143" s="280" t="s">
        <v>754</v>
      </c>
      <c r="I143" s="284" t="s">
        <v>1062</v>
      </c>
      <c r="J143" s="284" t="s">
        <v>806</v>
      </c>
      <c r="K143" s="280">
        <v>221</v>
      </c>
      <c r="L143" s="280">
        <v>244</v>
      </c>
      <c r="M143" s="280" t="s">
        <v>248</v>
      </c>
      <c r="N143" s="290" t="s">
        <v>703</v>
      </c>
      <c r="O143" s="290" t="s">
        <v>97</v>
      </c>
      <c r="P143" s="281" t="s">
        <v>961</v>
      </c>
      <c r="Q143" s="285"/>
    </row>
    <row r="144" spans="1:17" s="157" customFormat="1" ht="180" customHeight="1" x14ac:dyDescent="0.25">
      <c r="A144" s="291">
        <v>147</v>
      </c>
      <c r="B144" s="284" t="s">
        <v>535</v>
      </c>
      <c r="C144" s="275">
        <v>42404</v>
      </c>
      <c r="D144" s="281" t="s">
        <v>245</v>
      </c>
      <c r="E144" s="280" t="s">
        <v>483</v>
      </c>
      <c r="F144" s="282">
        <v>352.74</v>
      </c>
      <c r="G144" s="280" t="s">
        <v>257</v>
      </c>
      <c r="H144" s="280" t="s">
        <v>730</v>
      </c>
      <c r="I144" s="284" t="s">
        <v>1063</v>
      </c>
      <c r="J144" s="284" t="s">
        <v>806</v>
      </c>
      <c r="K144" s="280">
        <v>221</v>
      </c>
      <c r="L144" s="280">
        <v>242</v>
      </c>
      <c r="M144" s="280" t="s">
        <v>248</v>
      </c>
      <c r="N144" s="290">
        <v>8771</v>
      </c>
      <c r="O144" s="290" t="s">
        <v>66</v>
      </c>
      <c r="P144" s="281" t="s">
        <v>961</v>
      </c>
      <c r="Q144" s="285"/>
    </row>
    <row r="145" spans="1:17" s="157" customFormat="1" ht="135" customHeight="1" x14ac:dyDescent="0.25">
      <c r="A145" s="291">
        <v>148</v>
      </c>
      <c r="B145" s="280" t="s">
        <v>536</v>
      </c>
      <c r="C145" s="275">
        <v>42370</v>
      </c>
      <c r="D145" s="281" t="s">
        <v>247</v>
      </c>
      <c r="E145" s="280" t="s">
        <v>482</v>
      </c>
      <c r="F145" s="282">
        <v>4.5</v>
      </c>
      <c r="G145" s="280" t="s">
        <v>257</v>
      </c>
      <c r="H145" s="280" t="s">
        <v>754</v>
      </c>
      <c r="I145" s="284" t="s">
        <v>1061</v>
      </c>
      <c r="J145" s="284" t="s">
        <v>806</v>
      </c>
      <c r="K145" s="280">
        <v>221</v>
      </c>
      <c r="L145" s="280">
        <v>244</v>
      </c>
      <c r="M145" s="280" t="s">
        <v>248</v>
      </c>
      <c r="N145" s="290" t="s">
        <v>1259</v>
      </c>
      <c r="O145" s="290" t="s">
        <v>97</v>
      </c>
      <c r="P145" s="281" t="s">
        <v>961</v>
      </c>
      <c r="Q145" s="285"/>
    </row>
    <row r="146" spans="1:17" s="157" customFormat="1" ht="135" customHeight="1" x14ac:dyDescent="0.25">
      <c r="A146" s="291">
        <v>149</v>
      </c>
      <c r="B146" s="280" t="s">
        <v>537</v>
      </c>
      <c r="C146" s="275">
        <v>42394</v>
      </c>
      <c r="D146" s="281" t="s">
        <v>247</v>
      </c>
      <c r="E146" s="280" t="s">
        <v>474</v>
      </c>
      <c r="F146" s="282">
        <v>1.3065800000000001</v>
      </c>
      <c r="G146" s="280" t="s">
        <v>14</v>
      </c>
      <c r="H146" s="280" t="s">
        <v>722</v>
      </c>
      <c r="I146" s="284" t="s">
        <v>292</v>
      </c>
      <c r="J146" s="284" t="s">
        <v>806</v>
      </c>
      <c r="K146" s="280">
        <v>223</v>
      </c>
      <c r="L146" s="280">
        <v>244</v>
      </c>
      <c r="M146" s="280" t="s">
        <v>248</v>
      </c>
      <c r="N146" s="290">
        <v>82</v>
      </c>
      <c r="O146" s="290" t="s">
        <v>116</v>
      </c>
      <c r="P146" s="281" t="s">
        <v>961</v>
      </c>
      <c r="Q146" s="285"/>
    </row>
    <row r="147" spans="1:17" s="157" customFormat="1" ht="120" customHeight="1" x14ac:dyDescent="0.25">
      <c r="A147" s="291">
        <v>150</v>
      </c>
      <c r="B147" s="284" t="s">
        <v>538</v>
      </c>
      <c r="C147" s="275">
        <v>42395</v>
      </c>
      <c r="D147" s="281" t="s">
        <v>247</v>
      </c>
      <c r="E147" s="280" t="s">
        <v>486</v>
      </c>
      <c r="F147" s="282">
        <v>10.477320000000001</v>
      </c>
      <c r="G147" s="280" t="s">
        <v>14</v>
      </c>
      <c r="H147" s="280" t="s">
        <v>721</v>
      </c>
      <c r="I147" s="284" t="s">
        <v>296</v>
      </c>
      <c r="J147" s="284" t="s">
        <v>806</v>
      </c>
      <c r="K147" s="280">
        <v>223</v>
      </c>
      <c r="L147" s="280">
        <v>244</v>
      </c>
      <c r="M147" s="280" t="s">
        <v>248</v>
      </c>
      <c r="N147" s="290">
        <v>85152</v>
      </c>
      <c r="O147" s="290" t="s">
        <v>32</v>
      </c>
      <c r="P147" s="281" t="s">
        <v>961</v>
      </c>
      <c r="Q147" s="285"/>
    </row>
    <row r="148" spans="1:17" s="157" customFormat="1" ht="120" customHeight="1" x14ac:dyDescent="0.25">
      <c r="A148" s="291">
        <v>151</v>
      </c>
      <c r="B148" s="284" t="s">
        <v>539</v>
      </c>
      <c r="C148" s="275">
        <v>42394</v>
      </c>
      <c r="D148" s="281" t="s">
        <v>247</v>
      </c>
      <c r="E148" s="280" t="s">
        <v>475</v>
      </c>
      <c r="F148" s="282">
        <v>3.34022</v>
      </c>
      <c r="G148" s="280" t="s">
        <v>14</v>
      </c>
      <c r="H148" s="280" t="s">
        <v>722</v>
      </c>
      <c r="I148" s="284" t="s">
        <v>290</v>
      </c>
      <c r="J148" s="284" t="s">
        <v>806</v>
      </c>
      <c r="K148" s="280">
        <v>223</v>
      </c>
      <c r="L148" s="280">
        <v>244</v>
      </c>
      <c r="M148" s="280" t="s">
        <v>248</v>
      </c>
      <c r="N148" s="290">
        <v>299</v>
      </c>
      <c r="O148" s="290" t="s">
        <v>117</v>
      </c>
      <c r="P148" s="281" t="s">
        <v>961</v>
      </c>
      <c r="Q148" s="285"/>
    </row>
    <row r="149" spans="1:17" s="157" customFormat="1" ht="135" customHeight="1" x14ac:dyDescent="0.25">
      <c r="A149" s="291">
        <v>152</v>
      </c>
      <c r="B149" s="280" t="s">
        <v>540</v>
      </c>
      <c r="C149" s="275">
        <v>42395</v>
      </c>
      <c r="D149" s="281" t="s">
        <v>247</v>
      </c>
      <c r="E149" s="280" t="s">
        <v>476</v>
      </c>
      <c r="F149" s="282">
        <v>0.90356000000000003</v>
      </c>
      <c r="G149" s="280" t="s">
        <v>14</v>
      </c>
      <c r="H149" s="280" t="s">
        <v>722</v>
      </c>
      <c r="I149" s="284" t="s">
        <v>291</v>
      </c>
      <c r="J149" s="284" t="s">
        <v>806</v>
      </c>
      <c r="K149" s="280">
        <v>223</v>
      </c>
      <c r="L149" s="280">
        <v>244</v>
      </c>
      <c r="M149" s="280" t="s">
        <v>248</v>
      </c>
      <c r="N149" s="286" t="s">
        <v>1134</v>
      </c>
      <c r="O149" s="290" t="s">
        <v>29</v>
      </c>
      <c r="P149" s="281" t="s">
        <v>961</v>
      </c>
      <c r="Q149" s="285"/>
    </row>
    <row r="150" spans="1:17" s="157" customFormat="1" ht="120" customHeight="1" x14ac:dyDescent="0.25">
      <c r="A150" s="291">
        <v>153</v>
      </c>
      <c r="B150" s="284" t="s">
        <v>541</v>
      </c>
      <c r="C150" s="275">
        <v>42394</v>
      </c>
      <c r="D150" s="281" t="s">
        <v>247</v>
      </c>
      <c r="E150" s="280" t="s">
        <v>460</v>
      </c>
      <c r="F150" s="282">
        <v>73.875919999999994</v>
      </c>
      <c r="G150" s="280" t="s">
        <v>14</v>
      </c>
      <c r="H150" s="280" t="s">
        <v>723</v>
      </c>
      <c r="I150" s="284" t="s">
        <v>312</v>
      </c>
      <c r="J150" s="284" t="s">
        <v>806</v>
      </c>
      <c r="K150" s="280">
        <v>223</v>
      </c>
      <c r="L150" s="280">
        <v>244</v>
      </c>
      <c r="M150" s="280" t="s">
        <v>248</v>
      </c>
      <c r="N150" s="290" t="s">
        <v>118</v>
      </c>
      <c r="O150" s="290" t="s">
        <v>1437</v>
      </c>
      <c r="P150" s="281" t="s">
        <v>961</v>
      </c>
      <c r="Q150" s="285"/>
    </row>
    <row r="151" spans="1:17" s="157" customFormat="1" ht="135" customHeight="1" x14ac:dyDescent="0.25">
      <c r="A151" s="291">
        <v>154</v>
      </c>
      <c r="B151" s="280" t="s">
        <v>542</v>
      </c>
      <c r="C151" s="275">
        <v>42395</v>
      </c>
      <c r="D151" s="281" t="s">
        <v>247</v>
      </c>
      <c r="E151" s="280" t="s">
        <v>461</v>
      </c>
      <c r="F151" s="282">
        <v>64.648160000000004</v>
      </c>
      <c r="G151" s="280" t="s">
        <v>14</v>
      </c>
      <c r="H151" s="280" t="s">
        <v>723</v>
      </c>
      <c r="I151" s="284" t="s">
        <v>300</v>
      </c>
      <c r="J151" s="284" t="s">
        <v>806</v>
      </c>
      <c r="K151" s="280">
        <v>223</v>
      </c>
      <c r="L151" s="280">
        <v>244</v>
      </c>
      <c r="M151" s="280" t="s">
        <v>248</v>
      </c>
      <c r="N151" s="290">
        <v>182</v>
      </c>
      <c r="O151" s="290" t="s">
        <v>53</v>
      </c>
      <c r="P151" s="290" t="s">
        <v>961</v>
      </c>
      <c r="Q151" s="285"/>
    </row>
    <row r="152" spans="1:17" s="157" customFormat="1" ht="135" customHeight="1" x14ac:dyDescent="0.25">
      <c r="A152" s="291">
        <v>155</v>
      </c>
      <c r="B152" s="280" t="s">
        <v>543</v>
      </c>
      <c r="C152" s="275">
        <v>42395</v>
      </c>
      <c r="D152" s="281" t="s">
        <v>247</v>
      </c>
      <c r="E152" s="280" t="s">
        <v>487</v>
      </c>
      <c r="F152" s="282">
        <v>32.237819999999999</v>
      </c>
      <c r="G152" s="280" t="s">
        <v>14</v>
      </c>
      <c r="H152" s="280" t="s">
        <v>721</v>
      </c>
      <c r="I152" s="284" t="s">
        <v>312</v>
      </c>
      <c r="J152" s="284" t="s">
        <v>806</v>
      </c>
      <c r="K152" s="280">
        <v>223</v>
      </c>
      <c r="L152" s="280">
        <v>244</v>
      </c>
      <c r="M152" s="280" t="s">
        <v>248</v>
      </c>
      <c r="N152" s="290">
        <v>86774</v>
      </c>
      <c r="O152" s="290" t="s">
        <v>32</v>
      </c>
      <c r="P152" s="281" t="s">
        <v>961</v>
      </c>
      <c r="Q152" s="285"/>
    </row>
    <row r="153" spans="1:17" s="157" customFormat="1" ht="120" customHeight="1" x14ac:dyDescent="0.25">
      <c r="A153" s="291">
        <v>156</v>
      </c>
      <c r="B153" s="284" t="s">
        <v>544</v>
      </c>
      <c r="C153" s="275">
        <v>42370</v>
      </c>
      <c r="D153" s="281" t="s">
        <v>247</v>
      </c>
      <c r="E153" s="280" t="s">
        <v>509</v>
      </c>
      <c r="F153" s="282">
        <v>118.8</v>
      </c>
      <c r="G153" s="280" t="s">
        <v>14</v>
      </c>
      <c r="H153" s="280" t="s">
        <v>722</v>
      </c>
      <c r="I153" s="284" t="s">
        <v>287</v>
      </c>
      <c r="J153" s="284" t="s">
        <v>806</v>
      </c>
      <c r="K153" s="280">
        <v>223</v>
      </c>
      <c r="L153" s="280">
        <v>244</v>
      </c>
      <c r="M153" s="280" t="s">
        <v>248</v>
      </c>
      <c r="N153" s="290" t="s">
        <v>119</v>
      </c>
      <c r="O153" s="290" t="s">
        <v>120</v>
      </c>
      <c r="P153" s="281" t="s">
        <v>961</v>
      </c>
      <c r="Q153" s="285"/>
    </row>
    <row r="154" spans="1:17" s="157" customFormat="1" ht="120" customHeight="1" x14ac:dyDescent="0.25">
      <c r="A154" s="291">
        <v>157</v>
      </c>
      <c r="B154" s="284" t="s">
        <v>545</v>
      </c>
      <c r="C154" s="275">
        <v>42370</v>
      </c>
      <c r="D154" s="281" t="s">
        <v>247</v>
      </c>
      <c r="E154" s="280" t="s">
        <v>510</v>
      </c>
      <c r="F154" s="282">
        <v>121</v>
      </c>
      <c r="G154" s="280" t="s">
        <v>14</v>
      </c>
      <c r="H154" s="280" t="s">
        <v>722</v>
      </c>
      <c r="I154" s="284" t="s">
        <v>289</v>
      </c>
      <c r="J154" s="284" t="s">
        <v>806</v>
      </c>
      <c r="K154" s="280">
        <v>223</v>
      </c>
      <c r="L154" s="280">
        <v>244</v>
      </c>
      <c r="M154" s="280" t="s">
        <v>248</v>
      </c>
      <c r="N154" s="290" t="s">
        <v>35</v>
      </c>
      <c r="O154" s="290" t="s">
        <v>120</v>
      </c>
      <c r="P154" s="281" t="s">
        <v>961</v>
      </c>
      <c r="Q154" s="285"/>
    </row>
    <row r="155" spans="1:17" s="157" customFormat="1" ht="120" customHeight="1" x14ac:dyDescent="0.25">
      <c r="A155" s="291">
        <v>158</v>
      </c>
      <c r="B155" s="284" t="s">
        <v>546</v>
      </c>
      <c r="C155" s="275">
        <v>42370</v>
      </c>
      <c r="D155" s="281" t="s">
        <v>247</v>
      </c>
      <c r="E155" s="280" t="s">
        <v>488</v>
      </c>
      <c r="F155" s="282">
        <v>1459.84851</v>
      </c>
      <c r="G155" s="280" t="s">
        <v>14</v>
      </c>
      <c r="H155" s="280" t="s">
        <v>721</v>
      </c>
      <c r="I155" s="284" t="s">
        <v>289</v>
      </c>
      <c r="J155" s="284" t="s">
        <v>806</v>
      </c>
      <c r="K155" s="280">
        <v>223</v>
      </c>
      <c r="L155" s="280">
        <v>244</v>
      </c>
      <c r="M155" s="280" t="s">
        <v>248</v>
      </c>
      <c r="N155" s="290">
        <v>14095</v>
      </c>
      <c r="O155" s="290" t="s">
        <v>31</v>
      </c>
      <c r="P155" s="281" t="s">
        <v>961</v>
      </c>
      <c r="Q155" s="285"/>
    </row>
    <row r="156" spans="1:17" s="157" customFormat="1" ht="120" customHeight="1" x14ac:dyDescent="0.25">
      <c r="A156" s="291">
        <v>159</v>
      </c>
      <c r="B156" s="284" t="s">
        <v>547</v>
      </c>
      <c r="C156" s="275">
        <v>42395</v>
      </c>
      <c r="D156" s="281" t="s">
        <v>247</v>
      </c>
      <c r="E156" s="280" t="s">
        <v>462</v>
      </c>
      <c r="F156" s="282">
        <v>62.384039999999999</v>
      </c>
      <c r="G156" s="280" t="s">
        <v>14</v>
      </c>
      <c r="H156" s="280" t="s">
        <v>723</v>
      </c>
      <c r="I156" s="284" t="s">
        <v>296</v>
      </c>
      <c r="J156" s="284" t="s">
        <v>806</v>
      </c>
      <c r="K156" s="280">
        <v>223</v>
      </c>
      <c r="L156" s="280">
        <v>244</v>
      </c>
      <c r="M156" s="280" t="s">
        <v>248</v>
      </c>
      <c r="N156" s="290" t="s">
        <v>37</v>
      </c>
      <c r="O156" s="290" t="s">
        <v>36</v>
      </c>
      <c r="P156" s="281" t="s">
        <v>961</v>
      </c>
      <c r="Q156" s="285"/>
    </row>
    <row r="157" spans="1:17" s="157" customFormat="1" ht="75" customHeight="1" x14ac:dyDescent="0.25">
      <c r="A157" s="291">
        <v>160</v>
      </c>
      <c r="B157" s="284" t="s">
        <v>548</v>
      </c>
      <c r="C157" s="275">
        <v>42401</v>
      </c>
      <c r="D157" s="281" t="s">
        <v>247</v>
      </c>
      <c r="E157" s="280" t="s">
        <v>504</v>
      </c>
      <c r="F157" s="282">
        <v>281.83506999999997</v>
      </c>
      <c r="G157" s="280" t="s">
        <v>257</v>
      </c>
      <c r="H157" s="280" t="s">
        <v>756</v>
      </c>
      <c r="I157" s="284" t="s">
        <v>289</v>
      </c>
      <c r="J157" s="284" t="s">
        <v>806</v>
      </c>
      <c r="K157" s="280">
        <v>223</v>
      </c>
      <c r="L157" s="280">
        <v>244</v>
      </c>
      <c r="M157" s="280" t="s">
        <v>248</v>
      </c>
      <c r="N157" s="290">
        <v>438</v>
      </c>
      <c r="O157" s="290" t="s">
        <v>192</v>
      </c>
      <c r="P157" s="290" t="s">
        <v>961</v>
      </c>
      <c r="Q157" s="285"/>
    </row>
    <row r="158" spans="1:17" s="157" customFormat="1" ht="75" customHeight="1" x14ac:dyDescent="0.25">
      <c r="A158" s="291">
        <v>161</v>
      </c>
      <c r="B158" s="284" t="s">
        <v>549</v>
      </c>
      <c r="C158" s="275">
        <v>42451</v>
      </c>
      <c r="D158" s="281" t="s">
        <v>1056</v>
      </c>
      <c r="E158" s="280" t="s">
        <v>505</v>
      </c>
      <c r="F158" s="282">
        <v>543.35490000000004</v>
      </c>
      <c r="G158" s="280" t="s">
        <v>257</v>
      </c>
      <c r="H158" s="280" t="s">
        <v>756</v>
      </c>
      <c r="I158" s="284" t="s">
        <v>287</v>
      </c>
      <c r="J158" s="284" t="s">
        <v>806</v>
      </c>
      <c r="K158" s="280">
        <v>223</v>
      </c>
      <c r="L158" s="280">
        <v>244</v>
      </c>
      <c r="M158" s="280" t="s">
        <v>248</v>
      </c>
      <c r="N158" s="290" t="s">
        <v>121</v>
      </c>
      <c r="O158" s="290" t="s">
        <v>122</v>
      </c>
      <c r="P158" s="287" t="s">
        <v>961</v>
      </c>
      <c r="Q158" s="285"/>
    </row>
    <row r="159" spans="1:17" s="157" customFormat="1" ht="120" customHeight="1" x14ac:dyDescent="0.25">
      <c r="A159" s="291">
        <v>162</v>
      </c>
      <c r="B159" s="284" t="s">
        <v>550</v>
      </c>
      <c r="C159" s="275">
        <v>42395</v>
      </c>
      <c r="D159" s="281" t="s">
        <v>247</v>
      </c>
      <c r="E159" s="280" t="s">
        <v>511</v>
      </c>
      <c r="F159" s="282">
        <v>1.0210300000000001</v>
      </c>
      <c r="G159" s="280" t="s">
        <v>14</v>
      </c>
      <c r="H159" s="280" t="s">
        <v>722</v>
      </c>
      <c r="I159" s="284" t="s">
        <v>312</v>
      </c>
      <c r="J159" s="284" t="s">
        <v>806</v>
      </c>
      <c r="K159" s="280">
        <v>223</v>
      </c>
      <c r="L159" s="280">
        <v>244</v>
      </c>
      <c r="M159" s="280" t="s">
        <v>248</v>
      </c>
      <c r="N159" s="290" t="s">
        <v>1135</v>
      </c>
      <c r="O159" s="290" t="s">
        <v>30</v>
      </c>
      <c r="P159" s="281" t="s">
        <v>961</v>
      </c>
      <c r="Q159" s="285"/>
    </row>
    <row r="160" spans="1:17" s="157" customFormat="1" ht="120" customHeight="1" x14ac:dyDescent="0.25">
      <c r="A160" s="291">
        <v>163</v>
      </c>
      <c r="B160" s="284" t="s">
        <v>551</v>
      </c>
      <c r="C160" s="275">
        <v>42395</v>
      </c>
      <c r="D160" s="281" t="s">
        <v>247</v>
      </c>
      <c r="E160" s="280" t="s">
        <v>489</v>
      </c>
      <c r="F160" s="282">
        <v>7.7</v>
      </c>
      <c r="G160" s="280" t="s">
        <v>14</v>
      </c>
      <c r="H160" s="280" t="s">
        <v>721</v>
      </c>
      <c r="I160" s="284" t="s">
        <v>292</v>
      </c>
      <c r="J160" s="284" t="s">
        <v>806</v>
      </c>
      <c r="K160" s="280">
        <v>223</v>
      </c>
      <c r="L160" s="280">
        <v>244</v>
      </c>
      <c r="M160" s="280" t="s">
        <v>248</v>
      </c>
      <c r="N160" s="290">
        <v>86265</v>
      </c>
      <c r="O160" s="290" t="s">
        <v>32</v>
      </c>
      <c r="P160" s="281" t="s">
        <v>961</v>
      </c>
      <c r="Q160" s="285"/>
    </row>
    <row r="161" spans="1:17" s="157" customFormat="1" ht="120" customHeight="1" x14ac:dyDescent="0.25">
      <c r="A161" s="291">
        <v>164</v>
      </c>
      <c r="B161" s="284" t="s">
        <v>552</v>
      </c>
      <c r="C161" s="275">
        <v>42395</v>
      </c>
      <c r="D161" s="281" t="s">
        <v>247</v>
      </c>
      <c r="E161" s="280" t="s">
        <v>508</v>
      </c>
      <c r="F161" s="282">
        <v>170</v>
      </c>
      <c r="G161" s="280" t="s">
        <v>14</v>
      </c>
      <c r="H161" s="280" t="s">
        <v>723</v>
      </c>
      <c r="I161" s="284" t="s">
        <v>89</v>
      </c>
      <c r="J161" s="284" t="s">
        <v>806</v>
      </c>
      <c r="K161" s="280">
        <v>223</v>
      </c>
      <c r="L161" s="280">
        <v>244</v>
      </c>
      <c r="M161" s="280" t="s">
        <v>248</v>
      </c>
      <c r="N161" s="290" t="s">
        <v>1187</v>
      </c>
      <c r="O161" s="290" t="s">
        <v>123</v>
      </c>
      <c r="P161" s="281" t="s">
        <v>961</v>
      </c>
      <c r="Q161" s="285" t="s">
        <v>1188</v>
      </c>
    </row>
    <row r="162" spans="1:17" s="157" customFormat="1" ht="135" customHeight="1" x14ac:dyDescent="0.25">
      <c r="A162" s="291">
        <v>165</v>
      </c>
      <c r="B162" s="280" t="s">
        <v>553</v>
      </c>
      <c r="C162" s="275">
        <v>42395</v>
      </c>
      <c r="D162" s="281" t="s">
        <v>247</v>
      </c>
      <c r="E162" s="280" t="s">
        <v>490</v>
      </c>
      <c r="F162" s="282">
        <v>35</v>
      </c>
      <c r="G162" s="280" t="s">
        <v>14</v>
      </c>
      <c r="H162" s="280" t="s">
        <v>721</v>
      </c>
      <c r="I162" s="284" t="s">
        <v>300</v>
      </c>
      <c r="J162" s="284" t="s">
        <v>806</v>
      </c>
      <c r="K162" s="280">
        <v>223</v>
      </c>
      <c r="L162" s="280">
        <v>244</v>
      </c>
      <c r="M162" s="280" t="s">
        <v>248</v>
      </c>
      <c r="N162" s="290">
        <v>89511</v>
      </c>
      <c r="O162" s="290" t="s">
        <v>32</v>
      </c>
      <c r="P162" s="281" t="s">
        <v>961</v>
      </c>
      <c r="Q162" s="285"/>
    </row>
    <row r="163" spans="1:17" s="157" customFormat="1" ht="120" customHeight="1" x14ac:dyDescent="0.25">
      <c r="A163" s="291">
        <v>166</v>
      </c>
      <c r="B163" s="284" t="s">
        <v>554</v>
      </c>
      <c r="C163" s="275">
        <v>42424</v>
      </c>
      <c r="D163" s="281" t="s">
        <v>247</v>
      </c>
      <c r="E163" s="280" t="s">
        <v>463</v>
      </c>
      <c r="F163" s="282">
        <v>8.32761</v>
      </c>
      <c r="G163" s="280" t="s">
        <v>14</v>
      </c>
      <c r="H163" s="280" t="s">
        <v>723</v>
      </c>
      <c r="I163" s="284" t="s">
        <v>292</v>
      </c>
      <c r="J163" s="284" t="s">
        <v>806</v>
      </c>
      <c r="K163" s="280">
        <v>223</v>
      </c>
      <c r="L163" s="280">
        <v>244</v>
      </c>
      <c r="M163" s="280" t="s">
        <v>248</v>
      </c>
      <c r="N163" s="290" t="s">
        <v>34</v>
      </c>
      <c r="O163" s="290" t="s">
        <v>124</v>
      </c>
      <c r="P163" s="281" t="s">
        <v>961</v>
      </c>
      <c r="Q163" s="285"/>
    </row>
    <row r="164" spans="1:17" s="157" customFormat="1" ht="120" customHeight="1" x14ac:dyDescent="0.25">
      <c r="A164" s="291">
        <v>167</v>
      </c>
      <c r="B164" s="284" t="s">
        <v>555</v>
      </c>
      <c r="C164" s="275">
        <v>42395</v>
      </c>
      <c r="D164" s="281" t="s">
        <v>247</v>
      </c>
      <c r="E164" s="280" t="s">
        <v>491</v>
      </c>
      <c r="F164" s="282">
        <v>24.50009</v>
      </c>
      <c r="G164" s="280" t="s">
        <v>14</v>
      </c>
      <c r="H164" s="280" t="s">
        <v>721</v>
      </c>
      <c r="I164" s="284" t="s">
        <v>291</v>
      </c>
      <c r="J164" s="284" t="s">
        <v>806</v>
      </c>
      <c r="K164" s="280">
        <v>223</v>
      </c>
      <c r="L164" s="280">
        <v>244</v>
      </c>
      <c r="M164" s="280" t="s">
        <v>248</v>
      </c>
      <c r="N164" s="290">
        <v>80885</v>
      </c>
      <c r="O164" s="290" t="s">
        <v>32</v>
      </c>
      <c r="P164" s="281" t="s">
        <v>961</v>
      </c>
      <c r="Q164" s="285"/>
    </row>
    <row r="165" spans="1:17" s="157" customFormat="1" ht="75" customHeight="1" x14ac:dyDescent="0.25">
      <c r="A165" s="291">
        <v>168</v>
      </c>
      <c r="B165" s="284" t="s">
        <v>556</v>
      </c>
      <c r="C165" s="275">
        <v>42444</v>
      </c>
      <c r="D165" s="281" t="s">
        <v>247</v>
      </c>
      <c r="E165" s="280" t="s">
        <v>484</v>
      </c>
      <c r="F165" s="282">
        <v>20.359690000000001</v>
      </c>
      <c r="G165" s="280" t="s">
        <v>257</v>
      </c>
      <c r="H165" s="280" t="s">
        <v>725</v>
      </c>
      <c r="I165" s="284" t="s">
        <v>313</v>
      </c>
      <c r="J165" s="284" t="s">
        <v>806</v>
      </c>
      <c r="K165" s="280">
        <v>223</v>
      </c>
      <c r="L165" s="280">
        <v>244</v>
      </c>
      <c r="M165" s="280" t="s">
        <v>248</v>
      </c>
      <c r="N165" s="290" t="s">
        <v>991</v>
      </c>
      <c r="O165" s="290" t="s">
        <v>992</v>
      </c>
      <c r="P165" s="287" t="s">
        <v>961</v>
      </c>
      <c r="Q165" s="285"/>
    </row>
    <row r="166" spans="1:17" s="157" customFormat="1" ht="75" customHeight="1" x14ac:dyDescent="0.25">
      <c r="A166" s="291">
        <v>168</v>
      </c>
      <c r="B166" s="284" t="s">
        <v>556</v>
      </c>
      <c r="C166" s="275">
        <v>42444</v>
      </c>
      <c r="D166" s="281" t="s">
        <v>247</v>
      </c>
      <c r="E166" s="280" t="s">
        <v>484</v>
      </c>
      <c r="F166" s="282">
        <v>7.2</v>
      </c>
      <c r="G166" s="280" t="s">
        <v>257</v>
      </c>
      <c r="H166" s="280" t="s">
        <v>725</v>
      </c>
      <c r="I166" s="284" t="s">
        <v>313</v>
      </c>
      <c r="J166" s="284" t="s">
        <v>806</v>
      </c>
      <c r="K166" s="280">
        <v>226</v>
      </c>
      <c r="L166" s="280">
        <v>244</v>
      </c>
      <c r="M166" s="280" t="s">
        <v>248</v>
      </c>
      <c r="N166" s="290" t="s">
        <v>46</v>
      </c>
      <c r="O166" s="290" t="s">
        <v>992</v>
      </c>
      <c r="P166" s="287" t="s">
        <v>961</v>
      </c>
      <c r="Q166" s="285"/>
    </row>
    <row r="167" spans="1:17" s="157" customFormat="1" ht="120" customHeight="1" x14ac:dyDescent="0.25">
      <c r="A167" s="291">
        <v>169</v>
      </c>
      <c r="B167" s="284" t="s">
        <v>557</v>
      </c>
      <c r="C167" s="275">
        <v>42395</v>
      </c>
      <c r="D167" s="281" t="s">
        <v>247</v>
      </c>
      <c r="E167" s="280" t="s">
        <v>464</v>
      </c>
      <c r="F167" s="282">
        <v>31.339950000000002</v>
      </c>
      <c r="G167" s="280" t="s">
        <v>14</v>
      </c>
      <c r="H167" s="280" t="s">
        <v>723</v>
      </c>
      <c r="I167" s="284" t="s">
        <v>291</v>
      </c>
      <c r="J167" s="284" t="s">
        <v>806</v>
      </c>
      <c r="K167" s="280">
        <v>223</v>
      </c>
      <c r="L167" s="280">
        <v>244</v>
      </c>
      <c r="M167" s="280" t="s">
        <v>248</v>
      </c>
      <c r="N167" s="290" t="s">
        <v>1136</v>
      </c>
      <c r="O167" s="290" t="s">
        <v>126</v>
      </c>
      <c r="P167" s="290" t="s">
        <v>961</v>
      </c>
      <c r="Q167" s="285"/>
    </row>
    <row r="168" spans="1:17" s="157" customFormat="1" ht="75" customHeight="1" x14ac:dyDescent="0.25">
      <c r="A168" s="291">
        <v>170</v>
      </c>
      <c r="B168" s="284" t="s">
        <v>558</v>
      </c>
      <c r="C168" s="275">
        <v>42600</v>
      </c>
      <c r="D168" s="281" t="s">
        <v>247</v>
      </c>
      <c r="E168" s="280" t="s">
        <v>506</v>
      </c>
      <c r="F168" s="282">
        <f>99</f>
        <v>99</v>
      </c>
      <c r="G168" s="280" t="s">
        <v>257</v>
      </c>
      <c r="H168" s="280" t="s">
        <v>756</v>
      </c>
      <c r="I168" s="284" t="s">
        <v>314</v>
      </c>
      <c r="J168" s="284" t="s">
        <v>806</v>
      </c>
      <c r="K168" s="280">
        <v>223</v>
      </c>
      <c r="L168" s="280">
        <v>244</v>
      </c>
      <c r="M168" s="280" t="s">
        <v>248</v>
      </c>
      <c r="N168" s="290">
        <v>134</v>
      </c>
      <c r="O168" s="290" t="s">
        <v>127</v>
      </c>
      <c r="P168" s="287" t="s">
        <v>961</v>
      </c>
      <c r="Q168" s="285" t="s">
        <v>1255</v>
      </c>
    </row>
    <row r="169" spans="1:17" s="157" customFormat="1" ht="120" customHeight="1" x14ac:dyDescent="0.25">
      <c r="A169" s="291">
        <v>171</v>
      </c>
      <c r="B169" s="284" t="s">
        <v>559</v>
      </c>
      <c r="C169" s="275">
        <v>42408</v>
      </c>
      <c r="D169" s="281" t="s">
        <v>247</v>
      </c>
      <c r="E169" s="280" t="s">
        <v>492</v>
      </c>
      <c r="F169" s="282">
        <v>377.48273999999998</v>
      </c>
      <c r="G169" s="280" t="s">
        <v>14</v>
      </c>
      <c r="H169" s="280" t="s">
        <v>721</v>
      </c>
      <c r="I169" s="284" t="s">
        <v>290</v>
      </c>
      <c r="J169" s="284" t="s">
        <v>806</v>
      </c>
      <c r="K169" s="280">
        <v>223</v>
      </c>
      <c r="L169" s="280">
        <v>244</v>
      </c>
      <c r="M169" s="280" t="s">
        <v>248</v>
      </c>
      <c r="N169" s="290">
        <v>270713</v>
      </c>
      <c r="O169" s="290" t="s">
        <v>128</v>
      </c>
      <c r="P169" s="281" t="s">
        <v>961</v>
      </c>
      <c r="Q169" s="285"/>
    </row>
    <row r="170" spans="1:17" s="157" customFormat="1" ht="135" customHeight="1" x14ac:dyDescent="0.25">
      <c r="A170" s="291">
        <v>172</v>
      </c>
      <c r="B170" s="280" t="s">
        <v>560</v>
      </c>
      <c r="C170" s="275">
        <v>42625</v>
      </c>
      <c r="D170" s="281" t="s">
        <v>1242</v>
      </c>
      <c r="E170" s="280" t="s">
        <v>1215</v>
      </c>
      <c r="F170" s="282">
        <v>2.5</v>
      </c>
      <c r="G170" s="280" t="s">
        <v>1082</v>
      </c>
      <c r="H170" s="280" t="s">
        <v>720</v>
      </c>
      <c r="I170" s="284" t="s">
        <v>1240</v>
      </c>
      <c r="J170" s="284" t="s">
        <v>806</v>
      </c>
      <c r="K170" s="280">
        <v>224</v>
      </c>
      <c r="L170" s="280">
        <v>244</v>
      </c>
      <c r="M170" s="280" t="s">
        <v>248</v>
      </c>
      <c r="N170" s="293">
        <v>129</v>
      </c>
      <c r="O170" s="292" t="s">
        <v>49</v>
      </c>
      <c r="P170" s="281" t="s">
        <v>961</v>
      </c>
      <c r="Q170" s="281" t="s">
        <v>1388</v>
      </c>
    </row>
    <row r="171" spans="1:17" s="157" customFormat="1" ht="120" customHeight="1" x14ac:dyDescent="0.25">
      <c r="A171" s="291">
        <v>173</v>
      </c>
      <c r="B171" s="284" t="s">
        <v>561</v>
      </c>
      <c r="C171" s="275">
        <v>42395</v>
      </c>
      <c r="D171" s="281" t="s">
        <v>247</v>
      </c>
      <c r="E171" s="280" t="s">
        <v>493</v>
      </c>
      <c r="F171" s="282">
        <v>221.09709000000001</v>
      </c>
      <c r="G171" s="280" t="s">
        <v>14</v>
      </c>
      <c r="H171" s="280" t="s">
        <v>721</v>
      </c>
      <c r="I171" s="284" t="s">
        <v>315</v>
      </c>
      <c r="J171" s="284" t="s">
        <v>806</v>
      </c>
      <c r="K171" s="280">
        <v>223</v>
      </c>
      <c r="L171" s="280">
        <v>244</v>
      </c>
      <c r="M171" s="280" t="s">
        <v>248</v>
      </c>
      <c r="N171" s="290" t="s">
        <v>129</v>
      </c>
      <c r="O171" s="290" t="s">
        <v>130</v>
      </c>
      <c r="P171" s="281" t="s">
        <v>961</v>
      </c>
      <c r="Q171" s="285"/>
    </row>
    <row r="172" spans="1:17" s="157" customFormat="1" ht="135" customHeight="1" x14ac:dyDescent="0.25">
      <c r="A172" s="291">
        <v>174</v>
      </c>
      <c r="B172" s="280" t="s">
        <v>562</v>
      </c>
      <c r="C172" s="275">
        <v>42395</v>
      </c>
      <c r="D172" s="281" t="s">
        <v>247</v>
      </c>
      <c r="E172" s="280" t="s">
        <v>512</v>
      </c>
      <c r="F172" s="282">
        <v>6</v>
      </c>
      <c r="G172" s="280" t="s">
        <v>14</v>
      </c>
      <c r="H172" s="280" t="s">
        <v>722</v>
      </c>
      <c r="I172" s="284" t="s">
        <v>89</v>
      </c>
      <c r="J172" s="284" t="s">
        <v>806</v>
      </c>
      <c r="K172" s="280">
        <v>223</v>
      </c>
      <c r="L172" s="280">
        <v>244</v>
      </c>
      <c r="M172" s="280" t="s">
        <v>248</v>
      </c>
      <c r="N172" s="290">
        <v>1855</v>
      </c>
      <c r="O172" s="290" t="s">
        <v>40</v>
      </c>
      <c r="P172" s="281" t="s">
        <v>961</v>
      </c>
      <c r="Q172" s="285"/>
    </row>
    <row r="173" spans="1:17" s="157" customFormat="1" ht="135" customHeight="1" x14ac:dyDescent="0.25">
      <c r="A173" s="291">
        <v>175</v>
      </c>
      <c r="B173" s="280" t="s">
        <v>563</v>
      </c>
      <c r="C173" s="275">
        <v>42395</v>
      </c>
      <c r="D173" s="281" t="s">
        <v>247</v>
      </c>
      <c r="E173" s="280" t="s">
        <v>494</v>
      </c>
      <c r="F173" s="282">
        <v>10.579000000000001</v>
      </c>
      <c r="G173" s="280" t="s">
        <v>14</v>
      </c>
      <c r="H173" s="280" t="s">
        <v>721</v>
      </c>
      <c r="I173" s="284" t="s">
        <v>310</v>
      </c>
      <c r="J173" s="284" t="s">
        <v>806</v>
      </c>
      <c r="K173" s="280">
        <v>223</v>
      </c>
      <c r="L173" s="280">
        <v>244</v>
      </c>
      <c r="M173" s="280" t="s">
        <v>248</v>
      </c>
      <c r="N173" s="290" t="s">
        <v>131</v>
      </c>
      <c r="O173" s="290" t="s">
        <v>132</v>
      </c>
      <c r="P173" s="281" t="s">
        <v>961</v>
      </c>
      <c r="Q173" s="285" t="s">
        <v>1203</v>
      </c>
    </row>
    <row r="174" spans="1:17" s="157" customFormat="1" ht="135" customHeight="1" x14ac:dyDescent="0.25">
      <c r="A174" s="291">
        <v>176</v>
      </c>
      <c r="B174" s="280" t="s">
        <v>564</v>
      </c>
      <c r="C174" s="275">
        <v>42395</v>
      </c>
      <c r="D174" s="281" t="s">
        <v>1480</v>
      </c>
      <c r="E174" s="280" t="s">
        <v>513</v>
      </c>
      <c r="F174" s="282">
        <v>0.61977000000000004</v>
      </c>
      <c r="G174" s="280" t="s">
        <v>14</v>
      </c>
      <c r="H174" s="280" t="s">
        <v>722</v>
      </c>
      <c r="I174" s="284" t="s">
        <v>316</v>
      </c>
      <c r="J174" s="284" t="s">
        <v>806</v>
      </c>
      <c r="K174" s="280">
        <v>223</v>
      </c>
      <c r="L174" s="280">
        <v>244</v>
      </c>
      <c r="M174" s="280" t="s">
        <v>248</v>
      </c>
      <c r="N174" s="290" t="s">
        <v>133</v>
      </c>
      <c r="O174" s="290" t="s">
        <v>134</v>
      </c>
      <c r="P174" s="281" t="s">
        <v>961</v>
      </c>
      <c r="Q174" s="285"/>
    </row>
    <row r="175" spans="1:17" s="157" customFormat="1" ht="120" customHeight="1" x14ac:dyDescent="0.25">
      <c r="A175" s="291">
        <v>177</v>
      </c>
      <c r="B175" s="284" t="s">
        <v>565</v>
      </c>
      <c r="C175" s="275">
        <v>42395</v>
      </c>
      <c r="D175" s="281" t="s">
        <v>247</v>
      </c>
      <c r="E175" s="280" t="s">
        <v>495</v>
      </c>
      <c r="F175" s="282">
        <v>5.25</v>
      </c>
      <c r="G175" s="280" t="s">
        <v>14</v>
      </c>
      <c r="H175" s="280" t="s">
        <v>721</v>
      </c>
      <c r="I175" s="284" t="s">
        <v>316</v>
      </c>
      <c r="J175" s="284" t="s">
        <v>806</v>
      </c>
      <c r="K175" s="280">
        <v>223</v>
      </c>
      <c r="L175" s="280">
        <v>244</v>
      </c>
      <c r="M175" s="280" t="s">
        <v>248</v>
      </c>
      <c r="N175" s="290" t="s">
        <v>1440</v>
      </c>
      <c r="O175" s="290" t="s">
        <v>132</v>
      </c>
      <c r="P175" s="281" t="s">
        <v>961</v>
      </c>
      <c r="Q175" s="285" t="s">
        <v>1423</v>
      </c>
    </row>
    <row r="176" spans="1:17" s="157" customFormat="1" ht="135" customHeight="1" x14ac:dyDescent="0.25">
      <c r="A176" s="291">
        <v>178</v>
      </c>
      <c r="B176" s="280" t="s">
        <v>566</v>
      </c>
      <c r="C176" s="275">
        <v>42395</v>
      </c>
      <c r="D176" s="281" t="s">
        <v>247</v>
      </c>
      <c r="E176" s="280" t="s">
        <v>514</v>
      </c>
      <c r="F176" s="282">
        <v>1.5</v>
      </c>
      <c r="G176" s="280" t="s">
        <v>14</v>
      </c>
      <c r="H176" s="280" t="s">
        <v>722</v>
      </c>
      <c r="I176" s="284" t="s">
        <v>317</v>
      </c>
      <c r="J176" s="284" t="s">
        <v>806</v>
      </c>
      <c r="K176" s="280">
        <v>223</v>
      </c>
      <c r="L176" s="280">
        <v>244</v>
      </c>
      <c r="M176" s="280" t="s">
        <v>248</v>
      </c>
      <c r="N176" s="290">
        <v>3261</v>
      </c>
      <c r="O176" s="290" t="s">
        <v>135</v>
      </c>
      <c r="P176" s="281" t="s">
        <v>961</v>
      </c>
      <c r="Q176" s="285"/>
    </row>
    <row r="177" spans="1:17" s="157" customFormat="1" ht="120" customHeight="1" x14ac:dyDescent="0.25">
      <c r="A177" s="291">
        <v>179</v>
      </c>
      <c r="B177" s="284" t="s">
        <v>567</v>
      </c>
      <c r="C177" s="275">
        <v>42395</v>
      </c>
      <c r="D177" s="281" t="s">
        <v>247</v>
      </c>
      <c r="E177" s="280" t="s">
        <v>465</v>
      </c>
      <c r="F177" s="282">
        <v>50.613259999999997</v>
      </c>
      <c r="G177" s="280" t="s">
        <v>14</v>
      </c>
      <c r="H177" s="280" t="s">
        <v>723</v>
      </c>
      <c r="I177" s="284" t="s">
        <v>317</v>
      </c>
      <c r="J177" s="284" t="s">
        <v>806</v>
      </c>
      <c r="K177" s="280">
        <v>223</v>
      </c>
      <c r="L177" s="280">
        <v>244</v>
      </c>
      <c r="M177" s="280" t="s">
        <v>248</v>
      </c>
      <c r="N177" s="290">
        <v>2374</v>
      </c>
      <c r="O177" s="290" t="s">
        <v>136</v>
      </c>
      <c r="P177" s="281" t="s">
        <v>961</v>
      </c>
      <c r="Q177" s="285"/>
    </row>
    <row r="178" spans="1:17" s="157" customFormat="1" ht="120" customHeight="1" x14ac:dyDescent="0.25">
      <c r="A178" s="291">
        <v>180</v>
      </c>
      <c r="B178" s="284" t="s">
        <v>568</v>
      </c>
      <c r="C178" s="275">
        <v>42395</v>
      </c>
      <c r="D178" s="281" t="s">
        <v>247</v>
      </c>
      <c r="E178" s="280" t="s">
        <v>515</v>
      </c>
      <c r="F178" s="282">
        <v>0.98677999999999999</v>
      </c>
      <c r="G178" s="280" t="s">
        <v>14</v>
      </c>
      <c r="H178" s="280" t="s">
        <v>722</v>
      </c>
      <c r="I178" s="284" t="s">
        <v>310</v>
      </c>
      <c r="J178" s="284" t="s">
        <v>806</v>
      </c>
      <c r="K178" s="280">
        <v>223</v>
      </c>
      <c r="L178" s="280">
        <v>244</v>
      </c>
      <c r="M178" s="280" t="s">
        <v>248</v>
      </c>
      <c r="N178" s="290" t="s">
        <v>25</v>
      </c>
      <c r="O178" s="290" t="s">
        <v>24</v>
      </c>
      <c r="P178" s="290" t="s">
        <v>961</v>
      </c>
      <c r="Q178" s="285"/>
    </row>
    <row r="179" spans="1:17" s="157" customFormat="1" ht="135" customHeight="1" x14ac:dyDescent="0.25">
      <c r="A179" s="291">
        <v>181</v>
      </c>
      <c r="B179" s="280" t="s">
        <v>569</v>
      </c>
      <c r="C179" s="275">
        <v>42395</v>
      </c>
      <c r="D179" s="281" t="s">
        <v>247</v>
      </c>
      <c r="E179" s="280" t="s">
        <v>466</v>
      </c>
      <c r="F179" s="282">
        <v>336.13508999999999</v>
      </c>
      <c r="G179" s="280" t="s">
        <v>14</v>
      </c>
      <c r="H179" s="280" t="s">
        <v>723</v>
      </c>
      <c r="I179" s="284" t="s">
        <v>318</v>
      </c>
      <c r="J179" s="284" t="s">
        <v>806</v>
      </c>
      <c r="K179" s="280">
        <v>223</v>
      </c>
      <c r="L179" s="280">
        <v>244</v>
      </c>
      <c r="M179" s="280" t="s">
        <v>248</v>
      </c>
      <c r="N179" s="290" t="s">
        <v>27</v>
      </c>
      <c r="O179" s="290" t="s">
        <v>26</v>
      </c>
      <c r="P179" s="281" t="s">
        <v>961</v>
      </c>
      <c r="Q179" s="285"/>
    </row>
    <row r="180" spans="1:17" s="157" customFormat="1" ht="120" customHeight="1" x14ac:dyDescent="0.25">
      <c r="A180" s="291">
        <v>182</v>
      </c>
      <c r="B180" s="284" t="s">
        <v>570</v>
      </c>
      <c r="C180" s="275">
        <v>42396</v>
      </c>
      <c r="D180" s="281" t="s">
        <v>247</v>
      </c>
      <c r="E180" s="280" t="s">
        <v>496</v>
      </c>
      <c r="F180" s="282">
        <v>474.10151000000002</v>
      </c>
      <c r="G180" s="280" t="s">
        <v>14</v>
      </c>
      <c r="H180" s="280" t="s">
        <v>721</v>
      </c>
      <c r="I180" s="284" t="s">
        <v>319</v>
      </c>
      <c r="J180" s="284" t="s">
        <v>806</v>
      </c>
      <c r="K180" s="280">
        <v>223</v>
      </c>
      <c r="L180" s="280">
        <v>244</v>
      </c>
      <c r="M180" s="280" t="s">
        <v>248</v>
      </c>
      <c r="N180" s="290" t="s">
        <v>1133</v>
      </c>
      <c r="O180" s="290" t="s">
        <v>137</v>
      </c>
      <c r="P180" s="281" t="s">
        <v>961</v>
      </c>
      <c r="Q180" s="285"/>
    </row>
    <row r="181" spans="1:17" s="157" customFormat="1" ht="120" customHeight="1" x14ac:dyDescent="0.25">
      <c r="A181" s="291">
        <v>183</v>
      </c>
      <c r="B181" s="284" t="s">
        <v>571</v>
      </c>
      <c r="C181" s="275">
        <v>42396</v>
      </c>
      <c r="D181" s="281" t="s">
        <v>247</v>
      </c>
      <c r="E181" s="280" t="s">
        <v>467</v>
      </c>
      <c r="F181" s="282">
        <v>132</v>
      </c>
      <c r="G181" s="280" t="s">
        <v>14</v>
      </c>
      <c r="H181" s="280" t="s">
        <v>723</v>
      </c>
      <c r="I181" s="284" t="s">
        <v>297</v>
      </c>
      <c r="J181" s="284" t="s">
        <v>806</v>
      </c>
      <c r="K181" s="280">
        <v>223</v>
      </c>
      <c r="L181" s="280">
        <v>244</v>
      </c>
      <c r="M181" s="280" t="s">
        <v>248</v>
      </c>
      <c r="N181" s="290" t="s">
        <v>138</v>
      </c>
      <c r="O181" s="290" t="s">
        <v>139</v>
      </c>
      <c r="P181" s="281" t="s">
        <v>961</v>
      </c>
      <c r="Q181" s="285"/>
    </row>
    <row r="182" spans="1:17" s="157" customFormat="1" ht="135" customHeight="1" x14ac:dyDescent="0.25">
      <c r="A182" s="291">
        <v>184</v>
      </c>
      <c r="B182" s="280" t="s">
        <v>572</v>
      </c>
      <c r="C182" s="275">
        <v>42396</v>
      </c>
      <c r="D182" s="281" t="s">
        <v>247</v>
      </c>
      <c r="E182" s="280" t="s">
        <v>516</v>
      </c>
      <c r="F182" s="282">
        <v>24.2</v>
      </c>
      <c r="G182" s="280" t="s">
        <v>14</v>
      </c>
      <c r="H182" s="280" t="s">
        <v>722</v>
      </c>
      <c r="I182" s="284" t="s">
        <v>320</v>
      </c>
      <c r="J182" s="284" t="s">
        <v>806</v>
      </c>
      <c r="K182" s="280">
        <v>223</v>
      </c>
      <c r="L182" s="280">
        <v>244</v>
      </c>
      <c r="M182" s="280" t="s">
        <v>248</v>
      </c>
      <c r="N182" s="290">
        <v>7950</v>
      </c>
      <c r="O182" s="290" t="s">
        <v>140</v>
      </c>
      <c r="P182" s="281" t="s">
        <v>961</v>
      </c>
      <c r="Q182" s="285"/>
    </row>
    <row r="183" spans="1:17" s="157" customFormat="1" ht="135" customHeight="1" x14ac:dyDescent="0.25">
      <c r="A183" s="291">
        <v>185</v>
      </c>
      <c r="B183" s="280" t="s">
        <v>573</v>
      </c>
      <c r="C183" s="275">
        <v>42396</v>
      </c>
      <c r="D183" s="281" t="s">
        <v>247</v>
      </c>
      <c r="E183" s="280" t="s">
        <v>468</v>
      </c>
      <c r="F183" s="282">
        <v>30.25</v>
      </c>
      <c r="G183" s="280" t="s">
        <v>14</v>
      </c>
      <c r="H183" s="280" t="s">
        <v>723</v>
      </c>
      <c r="I183" s="284" t="s">
        <v>321</v>
      </c>
      <c r="J183" s="284" t="s">
        <v>806</v>
      </c>
      <c r="K183" s="280">
        <v>223</v>
      </c>
      <c r="L183" s="280">
        <v>244</v>
      </c>
      <c r="M183" s="280" t="s">
        <v>248</v>
      </c>
      <c r="N183" s="290">
        <v>76</v>
      </c>
      <c r="O183" s="290" t="s">
        <v>28</v>
      </c>
      <c r="P183" s="281" t="s">
        <v>961</v>
      </c>
      <c r="Q183" s="285"/>
    </row>
    <row r="184" spans="1:17" s="157" customFormat="1" ht="135" customHeight="1" x14ac:dyDescent="0.25">
      <c r="A184" s="291">
        <v>186</v>
      </c>
      <c r="B184" s="280" t="s">
        <v>574</v>
      </c>
      <c r="C184" s="275">
        <v>42396</v>
      </c>
      <c r="D184" s="281" t="s">
        <v>247</v>
      </c>
      <c r="E184" s="280" t="s">
        <v>497</v>
      </c>
      <c r="F184" s="282">
        <v>78.771659999999997</v>
      </c>
      <c r="G184" s="280" t="s">
        <v>14</v>
      </c>
      <c r="H184" s="280" t="s">
        <v>721</v>
      </c>
      <c r="I184" s="284" t="s">
        <v>322</v>
      </c>
      <c r="J184" s="284" t="s">
        <v>806</v>
      </c>
      <c r="K184" s="280">
        <v>223</v>
      </c>
      <c r="L184" s="280">
        <v>244</v>
      </c>
      <c r="M184" s="280" t="s">
        <v>248</v>
      </c>
      <c r="N184" s="290">
        <v>77</v>
      </c>
      <c r="O184" s="290" t="s">
        <v>28</v>
      </c>
      <c r="P184" s="281" t="s">
        <v>961</v>
      </c>
      <c r="Q184" s="285"/>
    </row>
    <row r="185" spans="1:17" s="157" customFormat="1" ht="135" customHeight="1" x14ac:dyDescent="0.25">
      <c r="A185" s="291">
        <v>187</v>
      </c>
      <c r="B185" s="280" t="s">
        <v>575</v>
      </c>
      <c r="C185" s="275">
        <v>42396</v>
      </c>
      <c r="D185" s="281" t="s">
        <v>247</v>
      </c>
      <c r="E185" s="280" t="s">
        <v>517</v>
      </c>
      <c r="F185" s="282">
        <v>3.63</v>
      </c>
      <c r="G185" s="280" t="s">
        <v>14</v>
      </c>
      <c r="H185" s="280" t="s">
        <v>722</v>
      </c>
      <c r="I185" s="284" t="s">
        <v>322</v>
      </c>
      <c r="J185" s="284" t="s">
        <v>806</v>
      </c>
      <c r="K185" s="280">
        <v>223</v>
      </c>
      <c r="L185" s="280">
        <v>244</v>
      </c>
      <c r="M185" s="280" t="s">
        <v>248</v>
      </c>
      <c r="N185" s="290" t="s">
        <v>61</v>
      </c>
      <c r="O185" s="290" t="s">
        <v>28</v>
      </c>
      <c r="P185" s="281" t="s">
        <v>961</v>
      </c>
      <c r="Q185" s="285"/>
    </row>
    <row r="186" spans="1:17" s="157" customFormat="1" ht="120" customHeight="1" x14ac:dyDescent="0.25">
      <c r="A186" s="291">
        <v>188</v>
      </c>
      <c r="B186" s="284" t="s">
        <v>576</v>
      </c>
      <c r="C186" s="275">
        <v>42424</v>
      </c>
      <c r="D186" s="281" t="s">
        <v>247</v>
      </c>
      <c r="E186" s="280" t="s">
        <v>518</v>
      </c>
      <c r="F186" s="282">
        <v>4.2</v>
      </c>
      <c r="G186" s="280" t="s">
        <v>14</v>
      </c>
      <c r="H186" s="280" t="s">
        <v>722</v>
      </c>
      <c r="I186" s="284" t="s">
        <v>297</v>
      </c>
      <c r="J186" s="284" t="s">
        <v>806</v>
      </c>
      <c r="K186" s="280">
        <v>223</v>
      </c>
      <c r="L186" s="280">
        <v>244</v>
      </c>
      <c r="M186" s="280" t="s">
        <v>248</v>
      </c>
      <c r="N186" s="290">
        <v>456</v>
      </c>
      <c r="O186" s="290" t="s">
        <v>29</v>
      </c>
      <c r="P186" s="281" t="s">
        <v>961</v>
      </c>
      <c r="Q186" s="285" t="s">
        <v>1182</v>
      </c>
    </row>
    <row r="187" spans="1:17" s="157" customFormat="1" ht="120" customHeight="1" x14ac:dyDescent="0.25">
      <c r="A187" s="291">
        <v>189</v>
      </c>
      <c r="B187" s="284" t="s">
        <v>577</v>
      </c>
      <c r="C187" s="275">
        <v>42438</v>
      </c>
      <c r="D187" s="281" t="s">
        <v>247</v>
      </c>
      <c r="E187" s="280" t="s">
        <v>519</v>
      </c>
      <c r="F187" s="282">
        <v>12.15</v>
      </c>
      <c r="G187" s="280" t="s">
        <v>14</v>
      </c>
      <c r="H187" s="280" t="s">
        <v>722</v>
      </c>
      <c r="I187" s="284" t="s">
        <v>282</v>
      </c>
      <c r="J187" s="284" t="s">
        <v>806</v>
      </c>
      <c r="K187" s="280">
        <v>223</v>
      </c>
      <c r="L187" s="280">
        <v>244</v>
      </c>
      <c r="M187" s="280" t="s">
        <v>248</v>
      </c>
      <c r="N187" s="290" t="s">
        <v>141</v>
      </c>
      <c r="O187" s="290" t="s">
        <v>142</v>
      </c>
      <c r="P187" s="287" t="s">
        <v>961</v>
      </c>
      <c r="Q187" s="285"/>
    </row>
    <row r="188" spans="1:17" s="157" customFormat="1" ht="120" customHeight="1" x14ac:dyDescent="0.25">
      <c r="A188" s="291">
        <v>190</v>
      </c>
      <c r="B188" s="284" t="s">
        <v>578</v>
      </c>
      <c r="C188" s="275">
        <v>42410</v>
      </c>
      <c r="D188" s="281" t="s">
        <v>247</v>
      </c>
      <c r="E188" s="280" t="s">
        <v>498</v>
      </c>
      <c r="F188" s="282">
        <v>320</v>
      </c>
      <c r="G188" s="280" t="s">
        <v>14</v>
      </c>
      <c r="H188" s="280" t="s">
        <v>721</v>
      </c>
      <c r="I188" s="284" t="s">
        <v>282</v>
      </c>
      <c r="J188" s="284" t="s">
        <v>806</v>
      </c>
      <c r="K188" s="280">
        <v>223</v>
      </c>
      <c r="L188" s="280">
        <v>244</v>
      </c>
      <c r="M188" s="280" t="s">
        <v>248</v>
      </c>
      <c r="N188" s="290" t="s">
        <v>179</v>
      </c>
      <c r="O188" s="290" t="s">
        <v>143</v>
      </c>
      <c r="P188" s="281" t="s">
        <v>961</v>
      </c>
      <c r="Q188" s="285"/>
    </row>
    <row r="189" spans="1:17" s="157" customFormat="1" ht="120" customHeight="1" x14ac:dyDescent="0.25">
      <c r="A189" s="291">
        <v>191</v>
      </c>
      <c r="B189" s="284" t="s">
        <v>579</v>
      </c>
      <c r="C189" s="275">
        <v>42396</v>
      </c>
      <c r="D189" s="281" t="s">
        <v>247</v>
      </c>
      <c r="E189" s="280" t="s">
        <v>499</v>
      </c>
      <c r="F189" s="282">
        <v>19.8</v>
      </c>
      <c r="G189" s="280" t="s">
        <v>14</v>
      </c>
      <c r="H189" s="280" t="s">
        <v>721</v>
      </c>
      <c r="I189" s="284" t="s">
        <v>288</v>
      </c>
      <c r="J189" s="284" t="s">
        <v>806</v>
      </c>
      <c r="K189" s="280">
        <v>223</v>
      </c>
      <c r="L189" s="280">
        <v>244</v>
      </c>
      <c r="M189" s="280" t="s">
        <v>248</v>
      </c>
      <c r="N189" s="286" t="s">
        <v>1137</v>
      </c>
      <c r="O189" s="290" t="s">
        <v>144</v>
      </c>
      <c r="P189" s="281" t="s">
        <v>961</v>
      </c>
      <c r="Q189" s="285"/>
    </row>
    <row r="190" spans="1:17" s="157" customFormat="1" ht="135" customHeight="1" x14ac:dyDescent="0.25">
      <c r="A190" s="291">
        <v>192</v>
      </c>
      <c r="B190" s="280" t="s">
        <v>580</v>
      </c>
      <c r="C190" s="275">
        <v>42386</v>
      </c>
      <c r="D190" s="281" t="s">
        <v>247</v>
      </c>
      <c r="E190" s="280" t="s">
        <v>469</v>
      </c>
      <c r="F190" s="282">
        <v>121.73692</v>
      </c>
      <c r="G190" s="280" t="s">
        <v>14</v>
      </c>
      <c r="H190" s="280" t="s">
        <v>723</v>
      </c>
      <c r="I190" s="284" t="s">
        <v>282</v>
      </c>
      <c r="J190" s="284" t="s">
        <v>806</v>
      </c>
      <c r="K190" s="280">
        <v>223</v>
      </c>
      <c r="L190" s="280">
        <v>244</v>
      </c>
      <c r="M190" s="280" t="s">
        <v>248</v>
      </c>
      <c r="N190" s="290" t="s">
        <v>39</v>
      </c>
      <c r="O190" s="290" t="s">
        <v>1451</v>
      </c>
      <c r="P190" s="281" t="s">
        <v>961</v>
      </c>
      <c r="Q190" s="285"/>
    </row>
    <row r="191" spans="1:17" s="157" customFormat="1" ht="120" customHeight="1" x14ac:dyDescent="0.25">
      <c r="A191" s="291">
        <v>193</v>
      </c>
      <c r="B191" s="284" t="s">
        <v>581</v>
      </c>
      <c r="C191" s="275">
        <v>42396</v>
      </c>
      <c r="D191" s="281" t="s">
        <v>247</v>
      </c>
      <c r="E191" s="280" t="s">
        <v>520</v>
      </c>
      <c r="F191" s="282">
        <v>4.10832</v>
      </c>
      <c r="G191" s="280" t="s">
        <v>14</v>
      </c>
      <c r="H191" s="280" t="s">
        <v>722</v>
      </c>
      <c r="I191" s="284" t="s">
        <v>323</v>
      </c>
      <c r="J191" s="284" t="s">
        <v>806</v>
      </c>
      <c r="K191" s="280">
        <v>223</v>
      </c>
      <c r="L191" s="280">
        <v>244</v>
      </c>
      <c r="M191" s="280" t="s">
        <v>248</v>
      </c>
      <c r="N191" s="290" t="s">
        <v>1138</v>
      </c>
      <c r="O191" s="290" t="s">
        <v>145</v>
      </c>
      <c r="P191" s="281" t="s">
        <v>961</v>
      </c>
      <c r="Q191" s="285"/>
    </row>
    <row r="192" spans="1:17" s="157" customFormat="1" ht="120" customHeight="1" x14ac:dyDescent="0.25">
      <c r="A192" s="291">
        <v>194</v>
      </c>
      <c r="B192" s="280" t="s">
        <v>582</v>
      </c>
      <c r="C192" s="275">
        <v>42396</v>
      </c>
      <c r="D192" s="281" t="s">
        <v>247</v>
      </c>
      <c r="E192" s="280" t="s">
        <v>500</v>
      </c>
      <c r="F192" s="282">
        <v>13.914400000000001</v>
      </c>
      <c r="G192" s="280" t="s">
        <v>14</v>
      </c>
      <c r="H192" s="280" t="s">
        <v>721</v>
      </c>
      <c r="I192" s="284" t="s">
        <v>324</v>
      </c>
      <c r="J192" s="284" t="s">
        <v>806</v>
      </c>
      <c r="K192" s="280">
        <v>223</v>
      </c>
      <c r="L192" s="280">
        <v>244</v>
      </c>
      <c r="M192" s="280" t="s">
        <v>248</v>
      </c>
      <c r="N192" s="290">
        <v>512104584</v>
      </c>
      <c r="O192" s="290" t="s">
        <v>38</v>
      </c>
      <c r="P192" s="281" t="s">
        <v>961</v>
      </c>
      <c r="Q192" s="285"/>
    </row>
    <row r="193" spans="1:17" s="157" customFormat="1" ht="120" customHeight="1" x14ac:dyDescent="0.25">
      <c r="A193" s="291">
        <v>195</v>
      </c>
      <c r="B193" s="280" t="s">
        <v>583</v>
      </c>
      <c r="C193" s="275">
        <v>42438</v>
      </c>
      <c r="D193" s="281" t="s">
        <v>247</v>
      </c>
      <c r="E193" s="280" t="s">
        <v>501</v>
      </c>
      <c r="F193" s="282">
        <v>59.47898</v>
      </c>
      <c r="G193" s="280" t="s">
        <v>14</v>
      </c>
      <c r="H193" s="280" t="s">
        <v>721</v>
      </c>
      <c r="I193" s="284" t="s">
        <v>325</v>
      </c>
      <c r="J193" s="284" t="s">
        <v>806</v>
      </c>
      <c r="K193" s="280">
        <v>223</v>
      </c>
      <c r="L193" s="280">
        <v>244</v>
      </c>
      <c r="M193" s="280" t="s">
        <v>248</v>
      </c>
      <c r="N193" s="290">
        <v>514140970</v>
      </c>
      <c r="O193" s="290" t="s">
        <v>38</v>
      </c>
      <c r="P193" s="287" t="s">
        <v>961</v>
      </c>
      <c r="Q193" s="285"/>
    </row>
    <row r="194" spans="1:17" s="157" customFormat="1" ht="75" customHeight="1" x14ac:dyDescent="0.25">
      <c r="A194" s="291">
        <v>196</v>
      </c>
      <c r="B194" s="284" t="s">
        <v>584</v>
      </c>
      <c r="C194" s="275">
        <v>42402</v>
      </c>
      <c r="D194" s="281" t="s">
        <v>247</v>
      </c>
      <c r="E194" s="280" t="s">
        <v>507</v>
      </c>
      <c r="F194" s="282">
        <v>94.344179999999994</v>
      </c>
      <c r="G194" s="280" t="s">
        <v>257</v>
      </c>
      <c r="H194" s="280" t="s">
        <v>756</v>
      </c>
      <c r="I194" s="284" t="s">
        <v>325</v>
      </c>
      <c r="J194" s="284" t="s">
        <v>806</v>
      </c>
      <c r="K194" s="280">
        <v>223</v>
      </c>
      <c r="L194" s="280">
        <v>244</v>
      </c>
      <c r="M194" s="280" t="s">
        <v>248</v>
      </c>
      <c r="N194" s="290">
        <v>2</v>
      </c>
      <c r="O194" s="290" t="s">
        <v>65</v>
      </c>
      <c r="P194" s="281" t="s">
        <v>961</v>
      </c>
      <c r="Q194" s="285" t="s">
        <v>1204</v>
      </c>
    </row>
    <row r="195" spans="1:17" s="157" customFormat="1" ht="120" customHeight="1" x14ac:dyDescent="0.25">
      <c r="A195" s="291">
        <v>197</v>
      </c>
      <c r="B195" s="284" t="s">
        <v>585</v>
      </c>
      <c r="C195" s="275">
        <v>42396</v>
      </c>
      <c r="D195" s="281" t="s">
        <v>247</v>
      </c>
      <c r="E195" s="280" t="s">
        <v>470</v>
      </c>
      <c r="F195" s="282">
        <v>93.655050000000003</v>
      </c>
      <c r="G195" s="280" t="s">
        <v>14</v>
      </c>
      <c r="H195" s="280" t="s">
        <v>723</v>
      </c>
      <c r="I195" s="284" t="s">
        <v>324</v>
      </c>
      <c r="J195" s="284" t="s">
        <v>806</v>
      </c>
      <c r="K195" s="280">
        <v>223</v>
      </c>
      <c r="L195" s="280">
        <v>244</v>
      </c>
      <c r="M195" s="280" t="s">
        <v>248</v>
      </c>
      <c r="N195" s="290">
        <v>4351</v>
      </c>
      <c r="O195" s="290" t="s">
        <v>146</v>
      </c>
      <c r="P195" s="281" t="s">
        <v>961</v>
      </c>
      <c r="Q195" s="285"/>
    </row>
    <row r="196" spans="1:17" s="157" customFormat="1" ht="120" customHeight="1" x14ac:dyDescent="0.25">
      <c r="A196" s="291">
        <v>198</v>
      </c>
      <c r="B196" s="284" t="s">
        <v>586</v>
      </c>
      <c r="C196" s="275">
        <v>42425</v>
      </c>
      <c r="D196" s="281" t="s">
        <v>247</v>
      </c>
      <c r="E196" s="280" t="s">
        <v>471</v>
      </c>
      <c r="F196" s="282">
        <v>37.191659999999999</v>
      </c>
      <c r="G196" s="280" t="s">
        <v>14</v>
      </c>
      <c r="H196" s="280" t="s">
        <v>723</v>
      </c>
      <c r="I196" s="284" t="s">
        <v>326</v>
      </c>
      <c r="J196" s="284" t="s">
        <v>806</v>
      </c>
      <c r="K196" s="280">
        <v>223</v>
      </c>
      <c r="L196" s="280">
        <v>244</v>
      </c>
      <c r="M196" s="280" t="s">
        <v>248</v>
      </c>
      <c r="N196" s="290">
        <v>399</v>
      </c>
      <c r="O196" s="290" t="s">
        <v>147</v>
      </c>
      <c r="P196" s="287" t="s">
        <v>961</v>
      </c>
      <c r="Q196" s="285"/>
    </row>
    <row r="197" spans="1:17" s="157" customFormat="1" ht="120" customHeight="1" x14ac:dyDescent="0.25">
      <c r="A197" s="291">
        <v>199</v>
      </c>
      <c r="B197" s="284" t="s">
        <v>587</v>
      </c>
      <c r="C197" s="275">
        <v>42395</v>
      </c>
      <c r="D197" s="281" t="s">
        <v>247</v>
      </c>
      <c r="E197" s="280" t="s">
        <v>472</v>
      </c>
      <c r="F197" s="282">
        <v>302.5</v>
      </c>
      <c r="G197" s="280" t="s">
        <v>14</v>
      </c>
      <c r="H197" s="280" t="s">
        <v>723</v>
      </c>
      <c r="I197" s="284" t="s">
        <v>1061</v>
      </c>
      <c r="J197" s="284" t="s">
        <v>806</v>
      </c>
      <c r="K197" s="280">
        <v>223</v>
      </c>
      <c r="L197" s="280">
        <v>244</v>
      </c>
      <c r="M197" s="280" t="s">
        <v>248</v>
      </c>
      <c r="N197" s="290">
        <v>2301</v>
      </c>
      <c r="O197" s="290" t="s">
        <v>148</v>
      </c>
      <c r="P197" s="290" t="s">
        <v>961</v>
      </c>
      <c r="Q197" s="285"/>
    </row>
    <row r="198" spans="1:17" s="157" customFormat="1" ht="120" customHeight="1" x14ac:dyDescent="0.25">
      <c r="A198" s="291">
        <v>200</v>
      </c>
      <c r="B198" s="284" t="s">
        <v>588</v>
      </c>
      <c r="C198" s="275">
        <v>42396</v>
      </c>
      <c r="D198" s="281" t="s">
        <v>247</v>
      </c>
      <c r="E198" s="280" t="s">
        <v>502</v>
      </c>
      <c r="F198" s="282">
        <v>275.60000000000002</v>
      </c>
      <c r="G198" s="280" t="s">
        <v>14</v>
      </c>
      <c r="H198" s="280" t="s">
        <v>721</v>
      </c>
      <c r="I198" s="284" t="s">
        <v>1061</v>
      </c>
      <c r="J198" s="284" t="s">
        <v>806</v>
      </c>
      <c r="K198" s="280">
        <v>223</v>
      </c>
      <c r="L198" s="280">
        <v>244</v>
      </c>
      <c r="M198" s="280" t="s">
        <v>248</v>
      </c>
      <c r="N198" s="290" t="s">
        <v>951</v>
      </c>
      <c r="O198" s="290" t="s">
        <v>1443</v>
      </c>
      <c r="P198" s="281" t="s">
        <v>961</v>
      </c>
      <c r="Q198" s="285"/>
    </row>
    <row r="199" spans="1:17" s="157" customFormat="1" ht="120" customHeight="1" x14ac:dyDescent="0.25">
      <c r="A199" s="291">
        <v>201</v>
      </c>
      <c r="B199" s="284" t="s">
        <v>589</v>
      </c>
      <c r="C199" s="275">
        <v>42424</v>
      </c>
      <c r="D199" s="281" t="s">
        <v>247</v>
      </c>
      <c r="E199" s="280" t="s">
        <v>503</v>
      </c>
      <c r="F199" s="282">
        <v>2.4370599999999998</v>
      </c>
      <c r="G199" s="280" t="s">
        <v>14</v>
      </c>
      <c r="H199" s="280" t="s">
        <v>721</v>
      </c>
      <c r="I199" s="284" t="s">
        <v>327</v>
      </c>
      <c r="J199" s="284" t="s">
        <v>806</v>
      </c>
      <c r="K199" s="280">
        <v>223</v>
      </c>
      <c r="L199" s="280">
        <v>244</v>
      </c>
      <c r="M199" s="280" t="s">
        <v>248</v>
      </c>
      <c r="N199" s="290" t="s">
        <v>1141</v>
      </c>
      <c r="O199" s="290" t="s">
        <v>23</v>
      </c>
      <c r="P199" s="281" t="s">
        <v>961</v>
      </c>
      <c r="Q199" s="285"/>
    </row>
    <row r="200" spans="1:17" s="157" customFormat="1" ht="120" customHeight="1" x14ac:dyDescent="0.25">
      <c r="A200" s="291">
        <v>202</v>
      </c>
      <c r="B200" s="284" t="s">
        <v>590</v>
      </c>
      <c r="C200" s="275">
        <v>42438</v>
      </c>
      <c r="D200" s="281" t="s">
        <v>247</v>
      </c>
      <c r="E200" s="280" t="s">
        <v>521</v>
      </c>
      <c r="F200" s="282">
        <v>1.6497999999999999</v>
      </c>
      <c r="G200" s="280" t="s">
        <v>14</v>
      </c>
      <c r="H200" s="280" t="s">
        <v>722</v>
      </c>
      <c r="I200" s="284" t="s">
        <v>326</v>
      </c>
      <c r="J200" s="284" t="s">
        <v>806</v>
      </c>
      <c r="K200" s="280">
        <v>223</v>
      </c>
      <c r="L200" s="280">
        <v>244</v>
      </c>
      <c r="M200" s="280" t="s">
        <v>248</v>
      </c>
      <c r="N200" s="290">
        <v>605</v>
      </c>
      <c r="O200" s="290" t="s">
        <v>149</v>
      </c>
      <c r="P200" s="287" t="s">
        <v>961</v>
      </c>
      <c r="Q200" s="285"/>
    </row>
    <row r="201" spans="1:17" s="157" customFormat="1" ht="120" customHeight="1" x14ac:dyDescent="0.25">
      <c r="A201" s="291">
        <v>203</v>
      </c>
      <c r="B201" s="284" t="s">
        <v>591</v>
      </c>
      <c r="C201" s="275">
        <v>42430</v>
      </c>
      <c r="D201" s="281" t="s">
        <v>247</v>
      </c>
      <c r="E201" s="280" t="s">
        <v>522</v>
      </c>
      <c r="F201" s="282">
        <v>17.658239999999999</v>
      </c>
      <c r="G201" s="280" t="s">
        <v>14</v>
      </c>
      <c r="H201" s="280" t="s">
        <v>722</v>
      </c>
      <c r="I201" s="284" t="s">
        <v>1061</v>
      </c>
      <c r="J201" s="284" t="s">
        <v>806</v>
      </c>
      <c r="K201" s="280">
        <v>223</v>
      </c>
      <c r="L201" s="280">
        <v>244</v>
      </c>
      <c r="M201" s="280" t="s">
        <v>248</v>
      </c>
      <c r="N201" s="290" t="s">
        <v>22</v>
      </c>
      <c r="O201" s="290" t="s">
        <v>891</v>
      </c>
      <c r="P201" s="287" t="s">
        <v>961</v>
      </c>
      <c r="Q201" s="285"/>
    </row>
    <row r="202" spans="1:17" s="157" customFormat="1" ht="120" customHeight="1" x14ac:dyDescent="0.25">
      <c r="A202" s="291">
        <v>204</v>
      </c>
      <c r="B202" s="284" t="s">
        <v>592</v>
      </c>
      <c r="C202" s="275">
        <v>42438</v>
      </c>
      <c r="D202" s="281" t="s">
        <v>247</v>
      </c>
      <c r="E202" s="280" t="s">
        <v>473</v>
      </c>
      <c r="F202" s="282">
        <v>5.5791599999999999</v>
      </c>
      <c r="G202" s="280" t="s">
        <v>14</v>
      </c>
      <c r="H202" s="280" t="s">
        <v>723</v>
      </c>
      <c r="I202" s="284" t="s">
        <v>327</v>
      </c>
      <c r="J202" s="284" t="s">
        <v>806</v>
      </c>
      <c r="K202" s="280">
        <v>223</v>
      </c>
      <c r="L202" s="280">
        <v>244</v>
      </c>
      <c r="M202" s="280" t="s">
        <v>248</v>
      </c>
      <c r="N202" s="290" t="s">
        <v>1139</v>
      </c>
      <c r="O202" s="290" t="s">
        <v>23</v>
      </c>
      <c r="P202" s="287" t="s">
        <v>961</v>
      </c>
      <c r="Q202" s="285"/>
    </row>
    <row r="203" spans="1:17" s="157" customFormat="1" ht="75" customHeight="1" x14ac:dyDescent="0.25">
      <c r="A203" s="291">
        <v>205</v>
      </c>
      <c r="B203" s="284" t="s">
        <v>593</v>
      </c>
      <c r="C203" s="275">
        <v>39630</v>
      </c>
      <c r="D203" s="281" t="s">
        <v>247</v>
      </c>
      <c r="E203" s="280" t="s">
        <v>413</v>
      </c>
      <c r="F203" s="282">
        <v>57.294719999999998</v>
      </c>
      <c r="G203" s="280" t="s">
        <v>257</v>
      </c>
      <c r="H203" s="280" t="s">
        <v>720</v>
      </c>
      <c r="I203" s="284" t="s">
        <v>292</v>
      </c>
      <c r="J203" s="284" t="s">
        <v>806</v>
      </c>
      <c r="K203" s="280">
        <v>224</v>
      </c>
      <c r="L203" s="280">
        <v>244</v>
      </c>
      <c r="M203" s="280" t="s">
        <v>248</v>
      </c>
      <c r="N203" s="290" t="s">
        <v>150</v>
      </c>
      <c r="O203" s="290" t="s">
        <v>151</v>
      </c>
      <c r="P203" s="287" t="s">
        <v>961</v>
      </c>
      <c r="Q203" s="285" t="s">
        <v>1055</v>
      </c>
    </row>
    <row r="204" spans="1:17" s="157" customFormat="1" ht="75" customHeight="1" x14ac:dyDescent="0.25">
      <c r="A204" s="291">
        <v>206</v>
      </c>
      <c r="B204" s="284" t="s">
        <v>594</v>
      </c>
      <c r="C204" s="275">
        <v>42402</v>
      </c>
      <c r="D204" s="281" t="s">
        <v>246</v>
      </c>
      <c r="E204" s="280" t="s">
        <v>414</v>
      </c>
      <c r="F204" s="282">
        <v>643.41089999999997</v>
      </c>
      <c r="G204" s="280" t="s">
        <v>257</v>
      </c>
      <c r="H204" s="280" t="s">
        <v>720</v>
      </c>
      <c r="I204" s="284" t="s">
        <v>290</v>
      </c>
      <c r="J204" s="284" t="s">
        <v>806</v>
      </c>
      <c r="K204" s="280">
        <v>224</v>
      </c>
      <c r="L204" s="280">
        <v>244</v>
      </c>
      <c r="M204" s="280" t="s">
        <v>248</v>
      </c>
      <c r="N204" s="286" t="s">
        <v>1045</v>
      </c>
      <c r="O204" s="290" t="s">
        <v>152</v>
      </c>
      <c r="P204" s="287" t="s">
        <v>961</v>
      </c>
      <c r="Q204" s="285" t="s">
        <v>1396</v>
      </c>
    </row>
    <row r="205" spans="1:17" s="155" customFormat="1" ht="111" customHeight="1" x14ac:dyDescent="0.2">
      <c r="A205" s="291">
        <v>207</v>
      </c>
      <c r="B205" s="280" t="s">
        <v>595</v>
      </c>
      <c r="C205" s="275">
        <v>42391</v>
      </c>
      <c r="D205" s="281" t="s">
        <v>246</v>
      </c>
      <c r="E205" s="280" t="s">
        <v>415</v>
      </c>
      <c r="F205" s="282">
        <v>254.76</v>
      </c>
      <c r="G205" s="280" t="s">
        <v>257</v>
      </c>
      <c r="H205" s="280" t="s">
        <v>720</v>
      </c>
      <c r="I205" s="280" t="s">
        <v>293</v>
      </c>
      <c r="J205" s="280" t="s">
        <v>806</v>
      </c>
      <c r="K205" s="280">
        <v>224</v>
      </c>
      <c r="L205" s="280">
        <v>244</v>
      </c>
      <c r="M205" s="280" t="s">
        <v>248</v>
      </c>
      <c r="N205" s="280" t="s">
        <v>184</v>
      </c>
      <c r="O205" s="280" t="s">
        <v>54</v>
      </c>
      <c r="P205" s="288" t="s">
        <v>961</v>
      </c>
      <c r="Q205" s="285"/>
    </row>
    <row r="206" spans="1:17" s="157" customFormat="1" ht="75" customHeight="1" x14ac:dyDescent="0.25">
      <c r="A206" s="291">
        <v>208</v>
      </c>
      <c r="B206" s="284" t="s">
        <v>596</v>
      </c>
      <c r="C206" s="275">
        <v>39510</v>
      </c>
      <c r="D206" s="281" t="s">
        <v>247</v>
      </c>
      <c r="E206" s="280" t="s">
        <v>416</v>
      </c>
      <c r="F206" s="282">
        <v>93.277199999999993</v>
      </c>
      <c r="G206" s="280" t="s">
        <v>257</v>
      </c>
      <c r="H206" s="280" t="s">
        <v>720</v>
      </c>
      <c r="I206" s="284" t="s">
        <v>328</v>
      </c>
      <c r="J206" s="284" t="s">
        <v>806</v>
      </c>
      <c r="K206" s="280">
        <v>224</v>
      </c>
      <c r="L206" s="280">
        <v>244</v>
      </c>
      <c r="M206" s="280" t="s">
        <v>248</v>
      </c>
      <c r="N206" s="290">
        <v>94</v>
      </c>
      <c r="O206" s="290" t="s">
        <v>153</v>
      </c>
      <c r="P206" s="287" t="s">
        <v>961</v>
      </c>
      <c r="Q206" s="285" t="s">
        <v>1156</v>
      </c>
    </row>
    <row r="207" spans="1:17" s="157" customFormat="1" ht="75" customHeight="1" x14ac:dyDescent="0.25">
      <c r="A207" s="291">
        <v>209</v>
      </c>
      <c r="B207" s="284" t="s">
        <v>597</v>
      </c>
      <c r="C207" s="275">
        <v>42026</v>
      </c>
      <c r="D207" s="281" t="s">
        <v>245</v>
      </c>
      <c r="E207" s="280" t="s">
        <v>417</v>
      </c>
      <c r="F207" s="282">
        <v>220.5</v>
      </c>
      <c r="G207" s="280" t="s">
        <v>257</v>
      </c>
      <c r="H207" s="280" t="s">
        <v>720</v>
      </c>
      <c r="I207" s="284" t="s">
        <v>329</v>
      </c>
      <c r="J207" s="284" t="s">
        <v>806</v>
      </c>
      <c r="K207" s="280">
        <v>224</v>
      </c>
      <c r="L207" s="280">
        <v>244</v>
      </c>
      <c r="M207" s="280" t="s">
        <v>248</v>
      </c>
      <c r="N207" s="290">
        <v>313</v>
      </c>
      <c r="O207" s="290" t="s">
        <v>154</v>
      </c>
      <c r="P207" s="281" t="s">
        <v>961</v>
      </c>
      <c r="Q207" s="285"/>
    </row>
    <row r="208" spans="1:17" s="155" customFormat="1" ht="111" customHeight="1" x14ac:dyDescent="0.2">
      <c r="A208" s="291">
        <v>210</v>
      </c>
      <c r="B208" s="280" t="s">
        <v>598</v>
      </c>
      <c r="C208" s="275">
        <v>42394</v>
      </c>
      <c r="D208" s="281" t="s">
        <v>246</v>
      </c>
      <c r="E208" s="280" t="s">
        <v>418</v>
      </c>
      <c r="F208" s="282">
        <v>75.790000000000006</v>
      </c>
      <c r="G208" s="280" t="s">
        <v>257</v>
      </c>
      <c r="H208" s="280" t="s">
        <v>720</v>
      </c>
      <c r="I208" s="280" t="s">
        <v>313</v>
      </c>
      <c r="J208" s="280" t="s">
        <v>806</v>
      </c>
      <c r="K208" s="280">
        <v>224</v>
      </c>
      <c r="L208" s="280">
        <v>244</v>
      </c>
      <c r="M208" s="280" t="s">
        <v>248</v>
      </c>
      <c r="N208" s="280" t="s">
        <v>802</v>
      </c>
      <c r="O208" s="280" t="s">
        <v>125</v>
      </c>
      <c r="P208" s="288" t="s">
        <v>961</v>
      </c>
      <c r="Q208" s="285"/>
    </row>
    <row r="209" spans="1:17" s="157" customFormat="1" ht="135" customHeight="1" x14ac:dyDescent="0.25">
      <c r="A209" s="291">
        <v>211</v>
      </c>
      <c r="B209" s="280" t="s">
        <v>599</v>
      </c>
      <c r="C209" s="275">
        <v>42391</v>
      </c>
      <c r="D209" s="281" t="s">
        <v>246</v>
      </c>
      <c r="E209" s="280" t="s">
        <v>419</v>
      </c>
      <c r="F209" s="282">
        <v>27.5</v>
      </c>
      <c r="G209" s="280" t="s">
        <v>257</v>
      </c>
      <c r="H209" s="280" t="s">
        <v>720</v>
      </c>
      <c r="I209" s="284" t="s">
        <v>330</v>
      </c>
      <c r="J209" s="284" t="s">
        <v>806</v>
      </c>
      <c r="K209" s="280">
        <v>224</v>
      </c>
      <c r="L209" s="280">
        <v>244</v>
      </c>
      <c r="M209" s="280" t="s">
        <v>248</v>
      </c>
      <c r="N209" s="290" t="s">
        <v>61</v>
      </c>
      <c r="O209" s="290" t="s">
        <v>49</v>
      </c>
      <c r="P209" s="281" t="s">
        <v>961</v>
      </c>
      <c r="Q209" s="285"/>
    </row>
    <row r="210" spans="1:17" s="157" customFormat="1" ht="75" customHeight="1" x14ac:dyDescent="0.25">
      <c r="A210" s="280">
        <v>212</v>
      </c>
      <c r="B210" s="284" t="s">
        <v>600</v>
      </c>
      <c r="C210" s="275">
        <v>42391</v>
      </c>
      <c r="D210" s="281" t="s">
        <v>246</v>
      </c>
      <c r="E210" s="280" t="s">
        <v>411</v>
      </c>
      <c r="F210" s="282">
        <v>191.66399999999999</v>
      </c>
      <c r="G210" s="280" t="s">
        <v>257</v>
      </c>
      <c r="H210" s="280" t="s">
        <v>720</v>
      </c>
      <c r="I210" s="284" t="s">
        <v>294</v>
      </c>
      <c r="J210" s="284" t="s">
        <v>806</v>
      </c>
      <c r="K210" s="280">
        <v>224</v>
      </c>
      <c r="L210" s="280">
        <v>244</v>
      </c>
      <c r="M210" s="280" t="s">
        <v>248</v>
      </c>
      <c r="N210" s="290" t="s">
        <v>803</v>
      </c>
      <c r="O210" s="290" t="s">
        <v>155</v>
      </c>
      <c r="P210" s="287" t="s">
        <v>961</v>
      </c>
      <c r="Q210" s="285"/>
    </row>
    <row r="211" spans="1:17" s="157" customFormat="1" ht="75" customHeight="1" x14ac:dyDescent="0.25">
      <c r="A211" s="280">
        <v>212</v>
      </c>
      <c r="B211" s="284" t="s">
        <v>600</v>
      </c>
      <c r="C211" s="275">
        <v>42391</v>
      </c>
      <c r="D211" s="281" t="s">
        <v>246</v>
      </c>
      <c r="E211" s="280" t="s">
        <v>411</v>
      </c>
      <c r="F211" s="282">
        <v>50</v>
      </c>
      <c r="G211" s="280" t="s">
        <v>257</v>
      </c>
      <c r="H211" s="280" t="s">
        <v>720</v>
      </c>
      <c r="I211" s="284" t="s">
        <v>294</v>
      </c>
      <c r="J211" s="284" t="s">
        <v>806</v>
      </c>
      <c r="K211" s="280">
        <v>223</v>
      </c>
      <c r="L211" s="280">
        <v>244</v>
      </c>
      <c r="M211" s="280" t="s">
        <v>248</v>
      </c>
      <c r="N211" s="290" t="s">
        <v>803</v>
      </c>
      <c r="O211" s="290" t="s">
        <v>155</v>
      </c>
      <c r="P211" s="287" t="s">
        <v>961</v>
      </c>
      <c r="Q211" s="285"/>
    </row>
    <row r="212" spans="1:17" s="157" customFormat="1" ht="75" customHeight="1" x14ac:dyDescent="0.25">
      <c r="A212" s="291">
        <v>213</v>
      </c>
      <c r="B212" s="284" t="s">
        <v>601</v>
      </c>
      <c r="C212" s="275">
        <v>42380</v>
      </c>
      <c r="D212" s="281" t="s">
        <v>671</v>
      </c>
      <c r="E212" s="280" t="s">
        <v>420</v>
      </c>
      <c r="F212" s="282">
        <v>34.217880000000001</v>
      </c>
      <c r="G212" s="280" t="s">
        <v>257</v>
      </c>
      <c r="H212" s="280" t="s">
        <v>720</v>
      </c>
      <c r="I212" s="284" t="s">
        <v>331</v>
      </c>
      <c r="J212" s="284" t="s">
        <v>806</v>
      </c>
      <c r="K212" s="280">
        <v>224</v>
      </c>
      <c r="L212" s="280">
        <v>244</v>
      </c>
      <c r="M212" s="280" t="s">
        <v>248</v>
      </c>
      <c r="N212" s="290" t="s">
        <v>1186</v>
      </c>
      <c r="O212" s="290" t="s">
        <v>156</v>
      </c>
      <c r="P212" s="287" t="s">
        <v>961</v>
      </c>
      <c r="Q212" s="285"/>
    </row>
    <row r="213" spans="1:17" s="157" customFormat="1" ht="75" customHeight="1" x14ac:dyDescent="0.25">
      <c r="A213" s="291">
        <v>214</v>
      </c>
      <c r="B213" s="284" t="s">
        <v>602</v>
      </c>
      <c r="C213" s="275">
        <v>42394</v>
      </c>
      <c r="D213" s="281" t="s">
        <v>246</v>
      </c>
      <c r="E213" s="280" t="s">
        <v>412</v>
      </c>
      <c r="F213" s="282">
        <v>42.077750000000002</v>
      </c>
      <c r="G213" s="280" t="s">
        <v>257</v>
      </c>
      <c r="H213" s="280" t="s">
        <v>720</v>
      </c>
      <c r="I213" s="284" t="s">
        <v>332</v>
      </c>
      <c r="J213" s="284" t="s">
        <v>806</v>
      </c>
      <c r="K213" s="280">
        <v>224</v>
      </c>
      <c r="L213" s="280">
        <v>244</v>
      </c>
      <c r="M213" s="280" t="s">
        <v>248</v>
      </c>
      <c r="N213" s="290">
        <v>235</v>
      </c>
      <c r="O213" s="290" t="s">
        <v>158</v>
      </c>
      <c r="P213" s="290" t="s">
        <v>961</v>
      </c>
      <c r="Q213" s="285"/>
    </row>
    <row r="214" spans="1:17" s="157" customFormat="1" ht="75" customHeight="1" x14ac:dyDescent="0.25">
      <c r="A214" s="291">
        <v>215</v>
      </c>
      <c r="B214" s="284" t="s">
        <v>603</v>
      </c>
      <c r="C214" s="275">
        <v>42370</v>
      </c>
      <c r="D214" s="281" t="s">
        <v>247</v>
      </c>
      <c r="E214" s="280" t="s">
        <v>421</v>
      </c>
      <c r="F214" s="282">
        <v>77.096959999999996</v>
      </c>
      <c r="G214" s="280" t="s">
        <v>257</v>
      </c>
      <c r="H214" s="280" t="s">
        <v>720</v>
      </c>
      <c r="I214" s="284" t="s">
        <v>333</v>
      </c>
      <c r="J214" s="284" t="s">
        <v>1235</v>
      </c>
      <c r="K214" s="280">
        <v>224</v>
      </c>
      <c r="L214" s="280">
        <v>244</v>
      </c>
      <c r="M214" s="280" t="s">
        <v>248</v>
      </c>
      <c r="N214" s="290" t="s">
        <v>157</v>
      </c>
      <c r="O214" s="290" t="s">
        <v>159</v>
      </c>
      <c r="P214" s="281" t="s">
        <v>961</v>
      </c>
      <c r="Q214" s="285"/>
    </row>
    <row r="215" spans="1:17" s="157" customFormat="1" ht="75" customHeight="1" x14ac:dyDescent="0.25">
      <c r="A215" s="291">
        <v>216</v>
      </c>
      <c r="B215" s="284" t="s">
        <v>604</v>
      </c>
      <c r="C215" s="275">
        <v>42439</v>
      </c>
      <c r="D215" s="281" t="s">
        <v>247</v>
      </c>
      <c r="E215" s="280" t="s">
        <v>1016</v>
      </c>
      <c r="F215" s="282">
        <v>7.2</v>
      </c>
      <c r="G215" s="280" t="s">
        <v>257</v>
      </c>
      <c r="H215" s="280" t="s">
        <v>720</v>
      </c>
      <c r="I215" s="284" t="s">
        <v>1061</v>
      </c>
      <c r="J215" s="284" t="s">
        <v>806</v>
      </c>
      <c r="K215" s="280">
        <v>221</v>
      </c>
      <c r="L215" s="280">
        <v>244</v>
      </c>
      <c r="M215" s="280" t="s">
        <v>248</v>
      </c>
      <c r="N215" s="290" t="s">
        <v>1252</v>
      </c>
      <c r="O215" s="290" t="s">
        <v>156</v>
      </c>
      <c r="P215" s="287" t="s">
        <v>961</v>
      </c>
      <c r="Q215" s="285"/>
    </row>
    <row r="216" spans="1:17" s="157" customFormat="1" ht="75" customHeight="1" x14ac:dyDescent="0.25">
      <c r="A216" s="291">
        <v>217</v>
      </c>
      <c r="B216" s="284" t="s">
        <v>605</v>
      </c>
      <c r="C216" s="275">
        <v>42451</v>
      </c>
      <c r="D216" s="281" t="s">
        <v>247</v>
      </c>
      <c r="E216" s="280" t="s">
        <v>485</v>
      </c>
      <c r="F216" s="282">
        <v>40</v>
      </c>
      <c r="G216" s="280" t="s">
        <v>257</v>
      </c>
      <c r="H216" s="280" t="s">
        <v>756</v>
      </c>
      <c r="I216" s="284" t="s">
        <v>304</v>
      </c>
      <c r="J216" s="284" t="s">
        <v>806</v>
      </c>
      <c r="K216" s="280">
        <v>223</v>
      </c>
      <c r="L216" s="280">
        <v>244</v>
      </c>
      <c r="M216" s="280" t="s">
        <v>248</v>
      </c>
      <c r="N216" s="290" t="s">
        <v>973</v>
      </c>
      <c r="O216" s="290" t="s">
        <v>48</v>
      </c>
      <c r="P216" s="287" t="s">
        <v>961</v>
      </c>
      <c r="Q216" s="285"/>
    </row>
    <row r="217" spans="1:17" s="157" customFormat="1" ht="75" customHeight="1" x14ac:dyDescent="0.25">
      <c r="A217" s="291">
        <v>217</v>
      </c>
      <c r="B217" s="284" t="s">
        <v>605</v>
      </c>
      <c r="C217" s="275">
        <v>42451</v>
      </c>
      <c r="D217" s="281" t="s">
        <v>247</v>
      </c>
      <c r="E217" s="280" t="s">
        <v>485</v>
      </c>
      <c r="F217" s="282">
        <v>28.195679999999999</v>
      </c>
      <c r="G217" s="280" t="s">
        <v>257</v>
      </c>
      <c r="H217" s="280" t="s">
        <v>756</v>
      </c>
      <c r="I217" s="284" t="s">
        <v>304</v>
      </c>
      <c r="J217" s="284" t="s">
        <v>806</v>
      </c>
      <c r="K217" s="280">
        <v>225</v>
      </c>
      <c r="L217" s="280">
        <v>244</v>
      </c>
      <c r="M217" s="280" t="s">
        <v>248</v>
      </c>
      <c r="N217" s="290" t="s">
        <v>973</v>
      </c>
      <c r="O217" s="290" t="s">
        <v>48</v>
      </c>
      <c r="P217" s="287" t="s">
        <v>961</v>
      </c>
      <c r="Q217" s="285"/>
    </row>
    <row r="218" spans="1:17" s="157" customFormat="1" ht="75" customHeight="1" x14ac:dyDescent="0.25">
      <c r="A218" s="291">
        <v>218</v>
      </c>
      <c r="B218" s="284" t="s">
        <v>606</v>
      </c>
      <c r="C218" s="275">
        <v>42391</v>
      </c>
      <c r="D218" s="281" t="s">
        <v>247</v>
      </c>
      <c r="E218" s="280" t="s">
        <v>453</v>
      </c>
      <c r="F218" s="282">
        <v>7.9203599999999996</v>
      </c>
      <c r="G218" s="280" t="s">
        <v>257</v>
      </c>
      <c r="H218" s="280" t="s">
        <v>756</v>
      </c>
      <c r="I218" s="284" t="s">
        <v>328</v>
      </c>
      <c r="J218" s="284" t="s">
        <v>806</v>
      </c>
      <c r="K218" s="280">
        <v>225</v>
      </c>
      <c r="L218" s="280">
        <v>244</v>
      </c>
      <c r="M218" s="280" t="s">
        <v>248</v>
      </c>
      <c r="N218" s="290">
        <v>11</v>
      </c>
      <c r="O218" s="290" t="s">
        <v>185</v>
      </c>
      <c r="P218" s="281" t="s">
        <v>961</v>
      </c>
      <c r="Q218" s="285"/>
    </row>
    <row r="219" spans="1:17" s="157" customFormat="1" ht="75" customHeight="1" x14ac:dyDescent="0.25">
      <c r="A219" s="291">
        <v>218</v>
      </c>
      <c r="B219" s="284" t="s">
        <v>606</v>
      </c>
      <c r="C219" s="275">
        <v>42391</v>
      </c>
      <c r="D219" s="281" t="s">
        <v>247</v>
      </c>
      <c r="E219" s="280" t="s">
        <v>453</v>
      </c>
      <c r="F219" s="282">
        <v>0.39</v>
      </c>
      <c r="G219" s="280" t="s">
        <v>257</v>
      </c>
      <c r="H219" s="280" t="s">
        <v>756</v>
      </c>
      <c r="I219" s="284" t="s">
        <v>328</v>
      </c>
      <c r="J219" s="284" t="s">
        <v>806</v>
      </c>
      <c r="K219" s="280">
        <v>223</v>
      </c>
      <c r="L219" s="280">
        <v>244</v>
      </c>
      <c r="M219" s="280" t="s">
        <v>248</v>
      </c>
      <c r="N219" s="290">
        <v>11</v>
      </c>
      <c r="O219" s="290" t="s">
        <v>185</v>
      </c>
      <c r="P219" s="281" t="s">
        <v>961</v>
      </c>
      <c r="Q219" s="285"/>
    </row>
    <row r="220" spans="1:17" s="157" customFormat="1" ht="75" customHeight="1" x14ac:dyDescent="0.25">
      <c r="A220" s="291">
        <v>219</v>
      </c>
      <c r="B220" s="284" t="s">
        <v>607</v>
      </c>
      <c r="C220" s="275">
        <v>42451</v>
      </c>
      <c r="D220" s="281" t="s">
        <v>247</v>
      </c>
      <c r="E220" s="280" t="s">
        <v>454</v>
      </c>
      <c r="F220" s="282">
        <v>18.65569</v>
      </c>
      <c r="G220" s="280" t="s">
        <v>257</v>
      </c>
      <c r="H220" s="280" t="s">
        <v>756</v>
      </c>
      <c r="I220" s="284" t="s">
        <v>333</v>
      </c>
      <c r="J220" s="284" t="s">
        <v>806</v>
      </c>
      <c r="K220" s="280">
        <v>223</v>
      </c>
      <c r="L220" s="280">
        <v>244</v>
      </c>
      <c r="M220" s="280" t="s">
        <v>248</v>
      </c>
      <c r="N220" s="290" t="s">
        <v>1142</v>
      </c>
      <c r="O220" s="290" t="s">
        <v>159</v>
      </c>
      <c r="P220" s="287" t="s">
        <v>961</v>
      </c>
      <c r="Q220" s="285" t="s">
        <v>1183</v>
      </c>
    </row>
    <row r="221" spans="1:17" s="157" customFormat="1" ht="75" customHeight="1" x14ac:dyDescent="0.25">
      <c r="A221" s="291">
        <v>219</v>
      </c>
      <c r="B221" s="284" t="s">
        <v>607</v>
      </c>
      <c r="C221" s="275">
        <v>42451</v>
      </c>
      <c r="D221" s="281" t="s">
        <v>247</v>
      </c>
      <c r="E221" s="280" t="s">
        <v>454</v>
      </c>
      <c r="F221" s="282">
        <v>25.480250000000002</v>
      </c>
      <c r="G221" s="280" t="s">
        <v>257</v>
      </c>
      <c r="H221" s="280" t="s">
        <v>756</v>
      </c>
      <c r="I221" s="284" t="s">
        <v>333</v>
      </c>
      <c r="J221" s="284" t="s">
        <v>806</v>
      </c>
      <c r="K221" s="280">
        <v>225</v>
      </c>
      <c r="L221" s="280">
        <v>244</v>
      </c>
      <c r="M221" s="280" t="s">
        <v>248</v>
      </c>
      <c r="N221" s="290" t="s">
        <v>1142</v>
      </c>
      <c r="O221" s="290" t="s">
        <v>159</v>
      </c>
      <c r="P221" s="287" t="s">
        <v>961</v>
      </c>
      <c r="Q221" s="285" t="s">
        <v>1183</v>
      </c>
    </row>
    <row r="222" spans="1:17" s="157" customFormat="1" ht="75" customHeight="1" x14ac:dyDescent="0.25">
      <c r="A222" s="291">
        <v>220</v>
      </c>
      <c r="B222" s="284" t="s">
        <v>608</v>
      </c>
      <c r="C222" s="275">
        <v>42451</v>
      </c>
      <c r="D222" s="281" t="s">
        <v>247</v>
      </c>
      <c r="E222" s="280" t="s">
        <v>455</v>
      </c>
      <c r="F222" s="282">
        <v>0.88668000000000002</v>
      </c>
      <c r="G222" s="280" t="s">
        <v>257</v>
      </c>
      <c r="H222" s="280" t="s">
        <v>756</v>
      </c>
      <c r="I222" s="284" t="s">
        <v>292</v>
      </c>
      <c r="J222" s="284" t="s">
        <v>806</v>
      </c>
      <c r="K222" s="280">
        <v>223</v>
      </c>
      <c r="L222" s="280">
        <v>244</v>
      </c>
      <c r="M222" s="280" t="s">
        <v>248</v>
      </c>
      <c r="N222" s="290" t="s">
        <v>1046</v>
      </c>
      <c r="O222" s="290" t="s">
        <v>33</v>
      </c>
      <c r="P222" s="287" t="s">
        <v>961</v>
      </c>
      <c r="Q222" s="285" t="s">
        <v>1079</v>
      </c>
    </row>
    <row r="223" spans="1:17" s="157" customFormat="1" ht="75" customHeight="1" x14ac:dyDescent="0.25">
      <c r="A223" s="291">
        <v>220</v>
      </c>
      <c r="B223" s="284" t="s">
        <v>608</v>
      </c>
      <c r="C223" s="275">
        <v>42451</v>
      </c>
      <c r="D223" s="281" t="s">
        <v>247</v>
      </c>
      <c r="E223" s="280" t="s">
        <v>455</v>
      </c>
      <c r="F223" s="282">
        <v>20.194800000000001</v>
      </c>
      <c r="G223" s="280" t="s">
        <v>257</v>
      </c>
      <c r="H223" s="280" t="s">
        <v>756</v>
      </c>
      <c r="I223" s="284" t="s">
        <v>292</v>
      </c>
      <c r="J223" s="284" t="s">
        <v>806</v>
      </c>
      <c r="K223" s="280">
        <v>225</v>
      </c>
      <c r="L223" s="280">
        <v>244</v>
      </c>
      <c r="M223" s="280" t="s">
        <v>248</v>
      </c>
      <c r="N223" s="290" t="s">
        <v>1046</v>
      </c>
      <c r="O223" s="290" t="s">
        <v>33</v>
      </c>
      <c r="P223" s="287" t="s">
        <v>961</v>
      </c>
      <c r="Q223" s="285" t="s">
        <v>1079</v>
      </c>
    </row>
    <row r="224" spans="1:17" s="157" customFormat="1" ht="105" customHeight="1" x14ac:dyDescent="0.25">
      <c r="A224" s="291">
        <v>221</v>
      </c>
      <c r="B224" s="284" t="s">
        <v>609</v>
      </c>
      <c r="C224" s="275">
        <v>42401</v>
      </c>
      <c r="D224" s="281" t="s">
        <v>247</v>
      </c>
      <c r="E224" s="280" t="s">
        <v>456</v>
      </c>
      <c r="F224" s="282">
        <v>19.852679999999999</v>
      </c>
      <c r="G224" s="280" t="s">
        <v>257</v>
      </c>
      <c r="H224" s="280" t="s">
        <v>756</v>
      </c>
      <c r="I224" s="284" t="s">
        <v>317</v>
      </c>
      <c r="J224" s="284" t="s">
        <v>806</v>
      </c>
      <c r="K224" s="280">
        <v>225</v>
      </c>
      <c r="L224" s="280">
        <v>244</v>
      </c>
      <c r="M224" s="280" t="s">
        <v>248</v>
      </c>
      <c r="N224" s="290">
        <v>74</v>
      </c>
      <c r="O224" s="290" t="s">
        <v>60</v>
      </c>
      <c r="P224" s="287" t="s">
        <v>959</v>
      </c>
      <c r="Q224" s="285" t="s">
        <v>1199</v>
      </c>
    </row>
    <row r="225" spans="1:18" s="157" customFormat="1" ht="75" customHeight="1" x14ac:dyDescent="0.25">
      <c r="A225" s="291">
        <v>222</v>
      </c>
      <c r="B225" s="284" t="s">
        <v>610</v>
      </c>
      <c r="C225" s="275">
        <v>41275</v>
      </c>
      <c r="D225" s="281" t="s">
        <v>247</v>
      </c>
      <c r="E225" s="280" t="s">
        <v>422</v>
      </c>
      <c r="F225" s="282">
        <v>3593.7</v>
      </c>
      <c r="G225" s="280" t="s">
        <v>257</v>
      </c>
      <c r="H225" s="280" t="s">
        <v>720</v>
      </c>
      <c r="I225" s="284" t="s">
        <v>58</v>
      </c>
      <c r="J225" s="284" t="s">
        <v>806</v>
      </c>
      <c r="K225" s="280">
        <v>224</v>
      </c>
      <c r="L225" s="280">
        <v>244</v>
      </c>
      <c r="M225" s="280" t="s">
        <v>248</v>
      </c>
      <c r="N225" s="290">
        <v>2</v>
      </c>
      <c r="O225" s="290" t="s">
        <v>83</v>
      </c>
      <c r="P225" s="287" t="s">
        <v>959</v>
      </c>
      <c r="Q225" s="285"/>
    </row>
    <row r="226" spans="1:18" s="157" customFormat="1" ht="120" customHeight="1" x14ac:dyDescent="0.25">
      <c r="A226" s="291">
        <v>223</v>
      </c>
      <c r="B226" s="284" t="s">
        <v>611</v>
      </c>
      <c r="C226" s="275">
        <v>42424</v>
      </c>
      <c r="D226" s="281" t="s">
        <v>247</v>
      </c>
      <c r="E226" s="280" t="s">
        <v>446</v>
      </c>
      <c r="F226" s="282">
        <v>5.2010500000000004</v>
      </c>
      <c r="G226" s="280" t="s">
        <v>14</v>
      </c>
      <c r="H226" s="280" t="s">
        <v>722</v>
      </c>
      <c r="I226" s="284" t="s">
        <v>300</v>
      </c>
      <c r="J226" s="284" t="s">
        <v>806</v>
      </c>
      <c r="K226" s="280">
        <v>223</v>
      </c>
      <c r="L226" s="280">
        <v>244</v>
      </c>
      <c r="M226" s="280" t="s">
        <v>248</v>
      </c>
      <c r="N226" s="290" t="s">
        <v>950</v>
      </c>
      <c r="O226" s="290" t="s">
        <v>193</v>
      </c>
      <c r="P226" s="287" t="s">
        <v>961</v>
      </c>
      <c r="Q226" s="285"/>
    </row>
    <row r="227" spans="1:18" s="157" customFormat="1" ht="120" customHeight="1" x14ac:dyDescent="0.25">
      <c r="A227" s="291">
        <v>224</v>
      </c>
      <c r="B227" s="284" t="s">
        <v>612</v>
      </c>
      <c r="C227" s="275">
        <v>42438</v>
      </c>
      <c r="D227" s="281" t="s">
        <v>247</v>
      </c>
      <c r="E227" s="280" t="s">
        <v>444</v>
      </c>
      <c r="F227" s="282">
        <v>22</v>
      </c>
      <c r="G227" s="280" t="s">
        <v>14</v>
      </c>
      <c r="H227" s="280" t="s">
        <v>723</v>
      </c>
      <c r="I227" s="284" t="s">
        <v>334</v>
      </c>
      <c r="J227" s="284" t="s">
        <v>806</v>
      </c>
      <c r="K227" s="280">
        <v>223</v>
      </c>
      <c r="L227" s="280">
        <v>244</v>
      </c>
      <c r="M227" s="280" t="s">
        <v>248</v>
      </c>
      <c r="N227" s="290" t="s">
        <v>986</v>
      </c>
      <c r="O227" s="290" t="s">
        <v>23</v>
      </c>
      <c r="P227" s="287" t="s">
        <v>961</v>
      </c>
      <c r="Q227" s="285"/>
    </row>
    <row r="228" spans="1:18" s="157" customFormat="1" ht="120" customHeight="1" x14ac:dyDescent="0.25">
      <c r="A228" s="291">
        <v>225</v>
      </c>
      <c r="B228" s="284" t="s">
        <v>613</v>
      </c>
      <c r="C228" s="275">
        <v>42438</v>
      </c>
      <c r="D228" s="281" t="s">
        <v>247</v>
      </c>
      <c r="E228" s="280" t="s">
        <v>443</v>
      </c>
      <c r="F228" s="282">
        <v>1.2</v>
      </c>
      <c r="G228" s="280" t="s">
        <v>14</v>
      </c>
      <c r="H228" s="280" t="s">
        <v>722</v>
      </c>
      <c r="I228" s="284" t="s">
        <v>334</v>
      </c>
      <c r="J228" s="284" t="s">
        <v>806</v>
      </c>
      <c r="K228" s="280">
        <v>223</v>
      </c>
      <c r="L228" s="280">
        <v>244</v>
      </c>
      <c r="M228" s="280" t="s">
        <v>248</v>
      </c>
      <c r="N228" s="290" t="s">
        <v>974</v>
      </c>
      <c r="O228" s="290" t="s">
        <v>23</v>
      </c>
      <c r="P228" s="287" t="s">
        <v>961</v>
      </c>
      <c r="Q228" s="285"/>
    </row>
    <row r="229" spans="1:18" s="157" customFormat="1" ht="75" customHeight="1" x14ac:dyDescent="0.25">
      <c r="A229" s="291">
        <v>226</v>
      </c>
      <c r="B229" s="284" t="s">
        <v>614</v>
      </c>
      <c r="C229" s="275">
        <v>42331</v>
      </c>
      <c r="D229" s="281" t="s">
        <v>978</v>
      </c>
      <c r="E229" s="280" t="s">
        <v>423</v>
      </c>
      <c r="F229" s="282">
        <v>153.60669999999999</v>
      </c>
      <c r="G229" s="280" t="s">
        <v>257</v>
      </c>
      <c r="H229" s="280" t="s">
        <v>720</v>
      </c>
      <c r="I229" s="284" t="s">
        <v>334</v>
      </c>
      <c r="J229" s="284" t="s">
        <v>806</v>
      </c>
      <c r="K229" s="280">
        <v>224</v>
      </c>
      <c r="L229" s="280">
        <v>244</v>
      </c>
      <c r="M229" s="280" t="s">
        <v>248</v>
      </c>
      <c r="N229" s="290" t="s">
        <v>189</v>
      </c>
      <c r="O229" s="290" t="s">
        <v>194</v>
      </c>
      <c r="P229" s="287" t="s">
        <v>961</v>
      </c>
      <c r="Q229" s="285" t="s">
        <v>1065</v>
      </c>
    </row>
    <row r="230" spans="1:18" s="156" customFormat="1" ht="111" customHeight="1" x14ac:dyDescent="0.2">
      <c r="A230" s="291">
        <v>227</v>
      </c>
      <c r="B230" s="284" t="s">
        <v>737</v>
      </c>
      <c r="C230" s="275">
        <v>42552</v>
      </c>
      <c r="D230" s="281" t="s">
        <v>247</v>
      </c>
      <c r="E230" s="280" t="s">
        <v>442</v>
      </c>
      <c r="F230" s="282">
        <v>452.82335999999998</v>
      </c>
      <c r="G230" s="280" t="s">
        <v>257</v>
      </c>
      <c r="H230" s="280" t="s">
        <v>756</v>
      </c>
      <c r="I230" s="280" t="s">
        <v>324</v>
      </c>
      <c r="J230" s="280" t="s">
        <v>806</v>
      </c>
      <c r="K230" s="280">
        <v>225</v>
      </c>
      <c r="L230" s="280">
        <v>244</v>
      </c>
      <c r="M230" s="280" t="s">
        <v>248</v>
      </c>
      <c r="N230" s="280" t="s">
        <v>196</v>
      </c>
      <c r="O230" s="280" t="s">
        <v>44</v>
      </c>
      <c r="P230" s="287" t="s">
        <v>959</v>
      </c>
      <c r="Q230" s="285"/>
    </row>
    <row r="231" spans="1:18" s="157" customFormat="1" ht="75" customHeight="1" x14ac:dyDescent="0.25">
      <c r="A231" s="291">
        <v>228</v>
      </c>
      <c r="B231" s="284" t="s">
        <v>615</v>
      </c>
      <c r="C231" s="275">
        <v>42520</v>
      </c>
      <c r="D231" s="281" t="s">
        <v>739</v>
      </c>
      <c r="E231" s="280" t="s">
        <v>441</v>
      </c>
      <c r="F231" s="282">
        <v>1.7184299999999999</v>
      </c>
      <c r="G231" s="280" t="s">
        <v>257</v>
      </c>
      <c r="H231" s="280" t="s">
        <v>756</v>
      </c>
      <c r="I231" s="284" t="s">
        <v>304</v>
      </c>
      <c r="J231" s="284" t="s">
        <v>806</v>
      </c>
      <c r="K231" s="280">
        <v>225</v>
      </c>
      <c r="L231" s="280">
        <v>244</v>
      </c>
      <c r="M231" s="280" t="s">
        <v>248</v>
      </c>
      <c r="N231" s="290" t="s">
        <v>1154</v>
      </c>
      <c r="O231" s="290" t="s">
        <v>47</v>
      </c>
      <c r="P231" s="287" t="s">
        <v>961</v>
      </c>
      <c r="Q231" s="285" t="s">
        <v>1198</v>
      </c>
    </row>
    <row r="232" spans="1:18" s="157" customFormat="1" ht="75" customHeight="1" x14ac:dyDescent="0.25">
      <c r="A232" s="291">
        <v>229</v>
      </c>
      <c r="B232" s="284" t="s">
        <v>616</v>
      </c>
      <c r="C232" s="275">
        <v>42478</v>
      </c>
      <c r="D232" s="281" t="s">
        <v>1069</v>
      </c>
      <c r="E232" s="280" t="s">
        <v>1072</v>
      </c>
      <c r="F232" s="282">
        <v>16.992000000000001</v>
      </c>
      <c r="G232" s="280" t="s">
        <v>257</v>
      </c>
      <c r="H232" s="280" t="s">
        <v>756</v>
      </c>
      <c r="I232" s="284" t="s">
        <v>289</v>
      </c>
      <c r="J232" s="284" t="s">
        <v>806</v>
      </c>
      <c r="K232" s="280">
        <v>225</v>
      </c>
      <c r="L232" s="280">
        <v>244</v>
      </c>
      <c r="M232" s="280" t="s">
        <v>248</v>
      </c>
      <c r="N232" s="290" t="s">
        <v>1071</v>
      </c>
      <c r="O232" s="290" t="s">
        <v>1070</v>
      </c>
      <c r="P232" s="287" t="s">
        <v>961</v>
      </c>
      <c r="Q232" s="285"/>
    </row>
    <row r="233" spans="1:18" s="157" customFormat="1" ht="75" customHeight="1" x14ac:dyDescent="0.25">
      <c r="A233" s="291">
        <v>230</v>
      </c>
      <c r="B233" s="284" t="s">
        <v>617</v>
      </c>
      <c r="C233" s="275">
        <v>42527</v>
      </c>
      <c r="D233" s="281" t="s">
        <v>247</v>
      </c>
      <c r="E233" s="280" t="s">
        <v>410</v>
      </c>
      <c r="F233" s="282">
        <v>120.96876</v>
      </c>
      <c r="G233" s="280" t="s">
        <v>257</v>
      </c>
      <c r="H233" s="280" t="s">
        <v>756</v>
      </c>
      <c r="I233" s="284" t="s">
        <v>326</v>
      </c>
      <c r="J233" s="284" t="s">
        <v>806</v>
      </c>
      <c r="K233" s="280">
        <v>225</v>
      </c>
      <c r="L233" s="280">
        <v>244</v>
      </c>
      <c r="M233" s="280" t="s">
        <v>248</v>
      </c>
      <c r="N233" s="290" t="s">
        <v>61</v>
      </c>
      <c r="O233" s="290" t="s">
        <v>197</v>
      </c>
      <c r="P233" s="287" t="s">
        <v>961</v>
      </c>
      <c r="Q233" s="285"/>
    </row>
    <row r="234" spans="1:18" s="157" customFormat="1" ht="75" customHeight="1" x14ac:dyDescent="0.25">
      <c r="A234" s="291">
        <v>231</v>
      </c>
      <c r="B234" s="284" t="s">
        <v>618</v>
      </c>
      <c r="C234" s="275">
        <v>42528</v>
      </c>
      <c r="D234" s="281" t="s">
        <v>247</v>
      </c>
      <c r="E234" s="280" t="s">
        <v>409</v>
      </c>
      <c r="F234" s="282">
        <v>40.73724</v>
      </c>
      <c r="G234" s="280" t="s">
        <v>257</v>
      </c>
      <c r="H234" s="280" t="s">
        <v>756</v>
      </c>
      <c r="I234" s="284" t="s">
        <v>331</v>
      </c>
      <c r="J234" s="284" t="s">
        <v>806</v>
      </c>
      <c r="K234" s="280">
        <v>225</v>
      </c>
      <c r="L234" s="280">
        <v>244</v>
      </c>
      <c r="M234" s="280" t="s">
        <v>248</v>
      </c>
      <c r="N234" s="290" t="s">
        <v>1251</v>
      </c>
      <c r="O234" s="290" t="s">
        <v>18</v>
      </c>
      <c r="P234" s="287" t="s">
        <v>961</v>
      </c>
      <c r="Q234" s="285" t="s">
        <v>1155</v>
      </c>
    </row>
    <row r="235" spans="1:18" s="157" customFormat="1" ht="75" customHeight="1" x14ac:dyDescent="0.25">
      <c r="A235" s="291">
        <v>232</v>
      </c>
      <c r="B235" s="284" t="s">
        <v>619</v>
      </c>
      <c r="C235" s="275">
        <v>42391</v>
      </c>
      <c r="D235" s="281" t="s">
        <v>247</v>
      </c>
      <c r="E235" s="280" t="s">
        <v>408</v>
      </c>
      <c r="F235" s="282">
        <v>7.15</v>
      </c>
      <c r="G235" s="280" t="s">
        <v>10</v>
      </c>
      <c r="H235" s="280" t="s">
        <v>727</v>
      </c>
      <c r="I235" s="284" t="s">
        <v>407</v>
      </c>
      <c r="J235" s="280" t="s">
        <v>806</v>
      </c>
      <c r="K235" s="280">
        <v>226</v>
      </c>
      <c r="L235" s="280">
        <v>244</v>
      </c>
      <c r="M235" s="280" t="s">
        <v>248</v>
      </c>
      <c r="N235" s="293" t="s">
        <v>818</v>
      </c>
      <c r="O235" s="292" t="s">
        <v>18</v>
      </c>
      <c r="P235" s="281" t="s">
        <v>961</v>
      </c>
      <c r="Q235" s="285"/>
    </row>
    <row r="236" spans="1:18" s="157" customFormat="1" ht="75" customHeight="1" x14ac:dyDescent="0.25">
      <c r="A236" s="291">
        <v>233</v>
      </c>
      <c r="B236" s="280" t="s">
        <v>670</v>
      </c>
      <c r="C236" s="275">
        <v>42451</v>
      </c>
      <c r="D236" s="281" t="s">
        <v>247</v>
      </c>
      <c r="E236" s="280" t="s">
        <v>447</v>
      </c>
      <c r="F236" s="282">
        <f>250.17732+25.07462</f>
        <v>275.25193999999999</v>
      </c>
      <c r="G236" s="280" t="s">
        <v>257</v>
      </c>
      <c r="H236" s="280" t="s">
        <v>756</v>
      </c>
      <c r="I236" s="284" t="s">
        <v>287</v>
      </c>
      <c r="J236" s="284" t="s">
        <v>806</v>
      </c>
      <c r="K236" s="280">
        <v>225</v>
      </c>
      <c r="L236" s="280">
        <v>244</v>
      </c>
      <c r="M236" s="280" t="s">
        <v>248</v>
      </c>
      <c r="N236" s="293" t="s">
        <v>43</v>
      </c>
      <c r="O236" s="292" t="s">
        <v>75</v>
      </c>
      <c r="P236" s="287" t="s">
        <v>961</v>
      </c>
      <c r="Q236" s="285"/>
    </row>
    <row r="237" spans="1:18" s="157" customFormat="1" ht="120" customHeight="1" x14ac:dyDescent="0.25">
      <c r="A237" s="291">
        <v>234</v>
      </c>
      <c r="B237" s="280" t="s">
        <v>672</v>
      </c>
      <c r="C237" s="275">
        <v>42424</v>
      </c>
      <c r="D237" s="281" t="s">
        <v>247</v>
      </c>
      <c r="E237" s="280" t="s">
        <v>445</v>
      </c>
      <c r="F237" s="282">
        <v>55.473239999999997</v>
      </c>
      <c r="G237" s="280" t="s">
        <v>14</v>
      </c>
      <c r="H237" s="280" t="s">
        <v>721</v>
      </c>
      <c r="I237" s="284" t="s">
        <v>334</v>
      </c>
      <c r="J237" s="284" t="s">
        <v>806</v>
      </c>
      <c r="K237" s="280">
        <v>223</v>
      </c>
      <c r="L237" s="280">
        <v>244</v>
      </c>
      <c r="M237" s="280" t="s">
        <v>248</v>
      </c>
      <c r="N237" s="293" t="s">
        <v>1140</v>
      </c>
      <c r="O237" s="292" t="s">
        <v>23</v>
      </c>
      <c r="P237" s="281" t="s">
        <v>961</v>
      </c>
      <c r="Q237" s="285"/>
    </row>
    <row r="238" spans="1:18" s="157" customFormat="1" ht="75" customHeight="1" x14ac:dyDescent="0.25">
      <c r="A238" s="291">
        <v>235</v>
      </c>
      <c r="B238" s="280" t="s">
        <v>708</v>
      </c>
      <c r="C238" s="275" t="s">
        <v>836</v>
      </c>
      <c r="D238" s="281" t="s">
        <v>247</v>
      </c>
      <c r="E238" s="280" t="s">
        <v>711</v>
      </c>
      <c r="F238" s="282">
        <v>43.2</v>
      </c>
      <c r="G238" s="280" t="s">
        <v>257</v>
      </c>
      <c r="H238" s="280" t="s">
        <v>757</v>
      </c>
      <c r="I238" s="284" t="s">
        <v>1061</v>
      </c>
      <c r="J238" s="284" t="s">
        <v>806</v>
      </c>
      <c r="K238" s="280">
        <v>225</v>
      </c>
      <c r="L238" s="280">
        <v>242</v>
      </c>
      <c r="M238" s="280" t="s">
        <v>249</v>
      </c>
      <c r="N238" s="293" t="s">
        <v>745</v>
      </c>
      <c r="O238" s="292" t="s">
        <v>712</v>
      </c>
      <c r="P238" s="288" t="s">
        <v>961</v>
      </c>
      <c r="Q238" s="285"/>
      <c r="R238" s="171"/>
    </row>
    <row r="239" spans="1:18" s="157" customFormat="1" ht="90" customHeight="1" x14ac:dyDescent="0.25">
      <c r="A239" s="291">
        <v>236</v>
      </c>
      <c r="B239" s="280" t="s">
        <v>709</v>
      </c>
      <c r="C239" s="275">
        <v>42391</v>
      </c>
      <c r="D239" s="281" t="s">
        <v>247</v>
      </c>
      <c r="E239" s="280" t="s">
        <v>713</v>
      </c>
      <c r="F239" s="282">
        <v>42.48</v>
      </c>
      <c r="G239" s="280" t="s">
        <v>257</v>
      </c>
      <c r="H239" s="280" t="s">
        <v>718</v>
      </c>
      <c r="I239" s="284" t="s">
        <v>714</v>
      </c>
      <c r="J239" s="284" t="s">
        <v>806</v>
      </c>
      <c r="K239" s="280">
        <v>221</v>
      </c>
      <c r="L239" s="280">
        <v>242</v>
      </c>
      <c r="M239" s="280" t="s">
        <v>249</v>
      </c>
      <c r="N239" s="293" t="s">
        <v>747</v>
      </c>
      <c r="O239" s="292" t="s">
        <v>715</v>
      </c>
      <c r="P239" s="288" t="s">
        <v>961</v>
      </c>
      <c r="Q239" s="285"/>
      <c r="R239" s="171"/>
    </row>
    <row r="240" spans="1:18" s="157" customFormat="1" ht="120" customHeight="1" x14ac:dyDescent="0.25">
      <c r="A240" s="291">
        <v>237</v>
      </c>
      <c r="B240" s="280" t="s">
        <v>710</v>
      </c>
      <c r="C240" s="275">
        <v>42391</v>
      </c>
      <c r="D240" s="281" t="s">
        <v>245</v>
      </c>
      <c r="E240" s="280" t="s">
        <v>716</v>
      </c>
      <c r="F240" s="282">
        <v>99</v>
      </c>
      <c r="G240" s="280" t="s">
        <v>257</v>
      </c>
      <c r="H240" s="280" t="s">
        <v>718</v>
      </c>
      <c r="I240" s="284" t="s">
        <v>717</v>
      </c>
      <c r="J240" s="284" t="s">
        <v>806</v>
      </c>
      <c r="K240" s="280">
        <v>221</v>
      </c>
      <c r="L240" s="280">
        <v>242</v>
      </c>
      <c r="M240" s="280" t="s">
        <v>249</v>
      </c>
      <c r="N240" s="293" t="s">
        <v>746</v>
      </c>
      <c r="O240" s="292" t="s">
        <v>719</v>
      </c>
      <c r="P240" s="288" t="s">
        <v>961</v>
      </c>
      <c r="Q240" s="285"/>
      <c r="R240" s="171"/>
    </row>
    <row r="241" spans="1:18" s="155" customFormat="1" ht="111" customHeight="1" x14ac:dyDescent="0.2">
      <c r="A241" s="291">
        <v>238</v>
      </c>
      <c r="B241" s="280" t="s">
        <v>750</v>
      </c>
      <c r="C241" s="275">
        <v>42384</v>
      </c>
      <c r="D241" s="281" t="s">
        <v>741</v>
      </c>
      <c r="E241" s="280" t="s">
        <v>748</v>
      </c>
      <c r="F241" s="282">
        <v>26.03613</v>
      </c>
      <c r="G241" s="280" t="s">
        <v>257</v>
      </c>
      <c r="H241" s="280" t="s">
        <v>729</v>
      </c>
      <c r="I241" s="280" t="s">
        <v>299</v>
      </c>
      <c r="J241" s="280" t="s">
        <v>806</v>
      </c>
      <c r="K241" s="280">
        <v>221</v>
      </c>
      <c r="L241" s="280">
        <v>242</v>
      </c>
      <c r="M241" s="280" t="s">
        <v>249</v>
      </c>
      <c r="N241" s="280" t="s">
        <v>749</v>
      </c>
      <c r="O241" s="280" t="s">
        <v>66</v>
      </c>
      <c r="P241" s="288" t="s">
        <v>961</v>
      </c>
      <c r="Q241" s="285"/>
      <c r="R241" s="172"/>
    </row>
    <row r="242" spans="1:18" s="157" customFormat="1" ht="120" customHeight="1" x14ac:dyDescent="0.25">
      <c r="A242" s="291">
        <v>239</v>
      </c>
      <c r="B242" s="280" t="s">
        <v>766</v>
      </c>
      <c r="C242" s="275">
        <v>42391</v>
      </c>
      <c r="D242" s="281" t="s">
        <v>246</v>
      </c>
      <c r="E242" s="280" t="s">
        <v>763</v>
      </c>
      <c r="F242" s="282">
        <v>42.24</v>
      </c>
      <c r="G242" s="280" t="s">
        <v>257</v>
      </c>
      <c r="H242" s="280" t="s">
        <v>720</v>
      </c>
      <c r="I242" s="284" t="s">
        <v>764</v>
      </c>
      <c r="J242" s="284" t="s">
        <v>806</v>
      </c>
      <c r="K242" s="280">
        <v>224</v>
      </c>
      <c r="L242" s="280">
        <v>244</v>
      </c>
      <c r="M242" s="280" t="s">
        <v>248</v>
      </c>
      <c r="N242" s="293" t="s">
        <v>952</v>
      </c>
      <c r="O242" s="292" t="s">
        <v>765</v>
      </c>
      <c r="P242" s="281" t="s">
        <v>961</v>
      </c>
      <c r="Q242" s="285"/>
    </row>
    <row r="243" spans="1:18" s="157" customFormat="1" ht="120" customHeight="1" x14ac:dyDescent="0.25">
      <c r="A243" s="291">
        <v>240</v>
      </c>
      <c r="B243" s="280" t="s">
        <v>767</v>
      </c>
      <c r="C243" s="275" t="s">
        <v>838</v>
      </c>
      <c r="D243" s="281" t="s">
        <v>839</v>
      </c>
      <c r="E243" s="280" t="s">
        <v>762</v>
      </c>
      <c r="F243" s="282">
        <v>18.411000000000001</v>
      </c>
      <c r="G243" s="280" t="s">
        <v>257</v>
      </c>
      <c r="H243" s="280" t="s">
        <v>725</v>
      </c>
      <c r="I243" s="284" t="s">
        <v>287</v>
      </c>
      <c r="J243" s="284" t="s">
        <v>806</v>
      </c>
      <c r="K243" s="280">
        <v>225</v>
      </c>
      <c r="L243" s="280">
        <v>244</v>
      </c>
      <c r="M243" s="280" t="s">
        <v>228</v>
      </c>
      <c r="N243" s="292" t="s">
        <v>1107</v>
      </c>
      <c r="O243" s="280" t="s">
        <v>761</v>
      </c>
      <c r="P243" s="288" t="s">
        <v>961</v>
      </c>
      <c r="Q243" s="285"/>
    </row>
    <row r="244" spans="1:18" s="157" customFormat="1" ht="120" customHeight="1" x14ac:dyDescent="0.25">
      <c r="A244" s="291">
        <v>241</v>
      </c>
      <c r="B244" s="280" t="s">
        <v>797</v>
      </c>
      <c r="C244" s="275">
        <v>42408</v>
      </c>
      <c r="D244" s="281" t="s">
        <v>1250</v>
      </c>
      <c r="E244" s="280" t="s">
        <v>798</v>
      </c>
      <c r="F244" s="282">
        <v>57.547490000000003</v>
      </c>
      <c r="G244" s="280" t="s">
        <v>257</v>
      </c>
      <c r="H244" s="280" t="s">
        <v>720</v>
      </c>
      <c r="I244" s="284" t="s">
        <v>799</v>
      </c>
      <c r="J244" s="284" t="s">
        <v>806</v>
      </c>
      <c r="K244" s="280">
        <v>224</v>
      </c>
      <c r="L244" s="280">
        <v>244</v>
      </c>
      <c r="M244" s="280" t="s">
        <v>248</v>
      </c>
      <c r="N244" s="293" t="s">
        <v>800</v>
      </c>
      <c r="O244" s="292" t="s">
        <v>801</v>
      </c>
      <c r="P244" s="287" t="s">
        <v>961</v>
      </c>
      <c r="Q244" s="285" t="s">
        <v>1157</v>
      </c>
    </row>
    <row r="245" spans="1:18" s="157" customFormat="1" ht="151.5" customHeight="1" x14ac:dyDescent="0.25">
      <c r="A245" s="291">
        <v>242</v>
      </c>
      <c r="B245" s="280" t="s">
        <v>1012</v>
      </c>
      <c r="C245" s="275">
        <v>42339</v>
      </c>
      <c r="D245" s="281" t="s">
        <v>809</v>
      </c>
      <c r="E245" s="280" t="s">
        <v>1011</v>
      </c>
      <c r="F245" s="282">
        <v>129</v>
      </c>
      <c r="G245" s="280" t="s">
        <v>257</v>
      </c>
      <c r="H245" s="280" t="s">
        <v>720</v>
      </c>
      <c r="I245" s="284" t="s">
        <v>1346</v>
      </c>
      <c r="J245" s="284" t="s">
        <v>806</v>
      </c>
      <c r="K245" s="280">
        <v>224</v>
      </c>
      <c r="L245" s="280">
        <v>244</v>
      </c>
      <c r="M245" s="280" t="s">
        <v>248</v>
      </c>
      <c r="N245" s="290" t="s">
        <v>41</v>
      </c>
      <c r="O245" s="290" t="s">
        <v>813</v>
      </c>
      <c r="P245" s="290" t="s">
        <v>961</v>
      </c>
      <c r="Q245" s="285"/>
    </row>
    <row r="246" spans="1:18" s="157" customFormat="1" ht="135" customHeight="1" x14ac:dyDescent="0.25">
      <c r="A246" s="291">
        <v>243</v>
      </c>
      <c r="B246" s="280" t="s">
        <v>1010</v>
      </c>
      <c r="C246" s="275">
        <v>42268</v>
      </c>
      <c r="D246" s="281" t="s">
        <v>812</v>
      </c>
      <c r="E246" s="280" t="s">
        <v>814</v>
      </c>
      <c r="F246" s="282">
        <v>10.5</v>
      </c>
      <c r="G246" s="280" t="s">
        <v>257</v>
      </c>
      <c r="H246" s="280" t="s">
        <v>720</v>
      </c>
      <c r="I246" s="284" t="s">
        <v>56</v>
      </c>
      <c r="J246" s="284" t="s">
        <v>806</v>
      </c>
      <c r="K246" s="280">
        <v>224</v>
      </c>
      <c r="L246" s="280">
        <v>244</v>
      </c>
      <c r="M246" s="280" t="s">
        <v>248</v>
      </c>
      <c r="N246" s="290" t="s">
        <v>41</v>
      </c>
      <c r="O246" s="290" t="s">
        <v>815</v>
      </c>
      <c r="P246" s="290" t="s">
        <v>961</v>
      </c>
      <c r="Q246" s="285"/>
    </row>
    <row r="247" spans="1:18" s="157" customFormat="1" ht="135" customHeight="1" x14ac:dyDescent="0.25">
      <c r="A247" s="291">
        <v>243</v>
      </c>
      <c r="B247" s="280" t="s">
        <v>1010</v>
      </c>
      <c r="C247" s="275">
        <v>42268</v>
      </c>
      <c r="D247" s="281" t="s">
        <v>812</v>
      </c>
      <c r="E247" s="280" t="s">
        <v>814</v>
      </c>
      <c r="F247" s="282">
        <v>10.5</v>
      </c>
      <c r="G247" s="280" t="s">
        <v>257</v>
      </c>
      <c r="H247" s="280" t="s">
        <v>720</v>
      </c>
      <c r="I247" s="284" t="s">
        <v>56</v>
      </c>
      <c r="J247" s="284" t="s">
        <v>806</v>
      </c>
      <c r="K247" s="280">
        <v>223</v>
      </c>
      <c r="L247" s="280">
        <v>244</v>
      </c>
      <c r="M247" s="280" t="s">
        <v>248</v>
      </c>
      <c r="N247" s="290" t="s">
        <v>41</v>
      </c>
      <c r="O247" s="290" t="s">
        <v>815</v>
      </c>
      <c r="P247" s="290" t="s">
        <v>961</v>
      </c>
      <c r="Q247" s="285"/>
    </row>
    <row r="248" spans="1:18" s="157" customFormat="1" ht="139.5" customHeight="1" x14ac:dyDescent="0.25">
      <c r="A248" s="291">
        <v>244</v>
      </c>
      <c r="B248" s="280" t="s">
        <v>1047</v>
      </c>
      <c r="C248" s="275">
        <v>42409</v>
      </c>
      <c r="D248" s="281" t="s">
        <v>812</v>
      </c>
      <c r="E248" s="280" t="s">
        <v>811</v>
      </c>
      <c r="F248" s="282">
        <v>69</v>
      </c>
      <c r="G248" s="280" t="s">
        <v>257</v>
      </c>
      <c r="H248" s="280" t="s">
        <v>725</v>
      </c>
      <c r="I248" s="284" t="s">
        <v>317</v>
      </c>
      <c r="J248" s="284" t="s">
        <v>806</v>
      </c>
      <c r="K248" s="280">
        <v>226</v>
      </c>
      <c r="L248" s="280">
        <v>244</v>
      </c>
      <c r="M248" s="280" t="s">
        <v>249</v>
      </c>
      <c r="N248" s="293" t="s">
        <v>987</v>
      </c>
      <c r="O248" s="292" t="s">
        <v>810</v>
      </c>
      <c r="P248" s="287" t="s">
        <v>961</v>
      </c>
      <c r="Q248" s="285"/>
      <c r="R248" s="171"/>
    </row>
    <row r="249" spans="1:18" s="157" customFormat="1" ht="163.5" customHeight="1" x14ac:dyDescent="0.25">
      <c r="A249" s="291">
        <v>245</v>
      </c>
      <c r="B249" s="280" t="s">
        <v>820</v>
      </c>
      <c r="C249" s="275">
        <v>42415</v>
      </c>
      <c r="D249" s="281" t="s">
        <v>821</v>
      </c>
      <c r="E249" s="280" t="s">
        <v>822</v>
      </c>
      <c r="F249" s="282">
        <v>81.066000000000003</v>
      </c>
      <c r="G249" s="280" t="s">
        <v>257</v>
      </c>
      <c r="H249" s="280" t="s">
        <v>823</v>
      </c>
      <c r="I249" s="284" t="s">
        <v>824</v>
      </c>
      <c r="J249" s="284" t="s">
        <v>806</v>
      </c>
      <c r="K249" s="280">
        <v>226</v>
      </c>
      <c r="L249" s="280">
        <v>244</v>
      </c>
      <c r="M249" s="280" t="s">
        <v>249</v>
      </c>
      <c r="N249" s="292" t="s">
        <v>115</v>
      </c>
      <c r="O249" s="292" t="s">
        <v>825</v>
      </c>
      <c r="P249" s="288" t="s">
        <v>961</v>
      </c>
      <c r="Q249" s="285"/>
      <c r="R249" s="171"/>
    </row>
    <row r="250" spans="1:18" s="157" customFormat="1" ht="120" customHeight="1" x14ac:dyDescent="0.25">
      <c r="A250" s="291">
        <v>246</v>
      </c>
      <c r="B250" s="280" t="s">
        <v>834</v>
      </c>
      <c r="C250" s="281">
        <v>42418</v>
      </c>
      <c r="D250" s="281" t="s">
        <v>826</v>
      </c>
      <c r="E250" s="280" t="s">
        <v>827</v>
      </c>
      <c r="F250" s="282">
        <v>59</v>
      </c>
      <c r="G250" s="280" t="s">
        <v>829</v>
      </c>
      <c r="H250" s="280" t="s">
        <v>831</v>
      </c>
      <c r="I250" s="284" t="s">
        <v>1386</v>
      </c>
      <c r="J250" s="284" t="s">
        <v>806</v>
      </c>
      <c r="K250" s="280">
        <v>340</v>
      </c>
      <c r="L250" s="280">
        <v>244</v>
      </c>
      <c r="M250" s="280" t="s">
        <v>249</v>
      </c>
      <c r="N250" s="293" t="s">
        <v>851</v>
      </c>
      <c r="O250" s="292" t="s">
        <v>832</v>
      </c>
      <c r="P250" s="288" t="s">
        <v>961</v>
      </c>
      <c r="Q250" s="285"/>
      <c r="R250" s="171"/>
    </row>
    <row r="251" spans="1:18" s="157" customFormat="1" ht="120" customHeight="1" x14ac:dyDescent="0.25">
      <c r="A251" s="291">
        <v>247</v>
      </c>
      <c r="B251" s="280" t="s">
        <v>833</v>
      </c>
      <c r="C251" s="281">
        <v>42418</v>
      </c>
      <c r="D251" s="281" t="s">
        <v>826</v>
      </c>
      <c r="E251" s="280" t="s">
        <v>828</v>
      </c>
      <c r="F251" s="282">
        <v>46.75</v>
      </c>
      <c r="G251" s="280" t="s">
        <v>829</v>
      </c>
      <c r="H251" s="280" t="s">
        <v>830</v>
      </c>
      <c r="I251" s="284" t="s">
        <v>1386</v>
      </c>
      <c r="J251" s="284" t="s">
        <v>806</v>
      </c>
      <c r="K251" s="280">
        <v>340</v>
      </c>
      <c r="L251" s="280">
        <v>244</v>
      </c>
      <c r="M251" s="280" t="s">
        <v>249</v>
      </c>
      <c r="N251" s="293" t="s">
        <v>837</v>
      </c>
      <c r="O251" s="292" t="s">
        <v>832</v>
      </c>
      <c r="P251" s="288" t="s">
        <v>961</v>
      </c>
      <c r="Q251" s="285"/>
      <c r="R251" s="171"/>
    </row>
    <row r="252" spans="1:18" s="157" customFormat="1" ht="120" customHeight="1" x14ac:dyDescent="0.25">
      <c r="A252" s="280">
        <v>248</v>
      </c>
      <c r="B252" s="280" t="s">
        <v>877</v>
      </c>
      <c r="C252" s="281">
        <v>42429</v>
      </c>
      <c r="D252" s="281" t="s">
        <v>876</v>
      </c>
      <c r="E252" s="280" t="s">
        <v>881</v>
      </c>
      <c r="F252" s="282">
        <v>57.85</v>
      </c>
      <c r="G252" s="280" t="s">
        <v>829</v>
      </c>
      <c r="H252" s="280" t="s">
        <v>1059</v>
      </c>
      <c r="I252" s="284" t="s">
        <v>824</v>
      </c>
      <c r="J252" s="284" t="s">
        <v>806</v>
      </c>
      <c r="K252" s="280">
        <v>226</v>
      </c>
      <c r="L252" s="280">
        <v>242</v>
      </c>
      <c r="M252" s="280" t="s">
        <v>249</v>
      </c>
      <c r="N252" s="293" t="s">
        <v>874</v>
      </c>
      <c r="O252" s="292" t="s">
        <v>875</v>
      </c>
      <c r="P252" s="287" t="s">
        <v>961</v>
      </c>
      <c r="Q252" s="285"/>
      <c r="R252" s="171"/>
    </row>
    <row r="253" spans="1:18" s="157" customFormat="1" ht="120" customHeight="1" x14ac:dyDescent="0.25">
      <c r="A253" s="280">
        <v>249</v>
      </c>
      <c r="B253" s="280" t="s">
        <v>883</v>
      </c>
      <c r="C253" s="281">
        <v>42431</v>
      </c>
      <c r="D253" s="281" t="s">
        <v>879</v>
      </c>
      <c r="E253" s="280" t="s">
        <v>882</v>
      </c>
      <c r="F253" s="282">
        <v>16.893999999999998</v>
      </c>
      <c r="G253" s="280" t="s">
        <v>829</v>
      </c>
      <c r="H253" s="280" t="s">
        <v>878</v>
      </c>
      <c r="I253" s="284" t="s">
        <v>1386</v>
      </c>
      <c r="J253" s="284" t="s">
        <v>806</v>
      </c>
      <c r="K253" s="280">
        <v>340</v>
      </c>
      <c r="L253" s="280">
        <v>244</v>
      </c>
      <c r="M253" s="280" t="s">
        <v>249</v>
      </c>
      <c r="N253" s="293" t="s">
        <v>884</v>
      </c>
      <c r="O253" s="292" t="s">
        <v>880</v>
      </c>
      <c r="P253" s="287" t="s">
        <v>961</v>
      </c>
      <c r="Q253" s="285"/>
      <c r="R253" s="171"/>
    </row>
    <row r="254" spans="1:18" s="157" customFormat="1" ht="75" customHeight="1" x14ac:dyDescent="0.25">
      <c r="A254" s="291">
        <v>250</v>
      </c>
      <c r="B254" s="280" t="s">
        <v>889</v>
      </c>
      <c r="C254" s="281">
        <v>42458</v>
      </c>
      <c r="D254" s="281" t="s">
        <v>1066</v>
      </c>
      <c r="E254" s="280" t="s">
        <v>885</v>
      </c>
      <c r="F254" s="282">
        <v>118.79295</v>
      </c>
      <c r="G254" s="280" t="s">
        <v>829</v>
      </c>
      <c r="H254" s="280" t="s">
        <v>890</v>
      </c>
      <c r="I254" s="284" t="s">
        <v>1386</v>
      </c>
      <c r="J254" s="280" t="s">
        <v>806</v>
      </c>
      <c r="K254" s="290">
        <v>340</v>
      </c>
      <c r="L254" s="280">
        <v>244</v>
      </c>
      <c r="M254" s="290" t="s">
        <v>59</v>
      </c>
      <c r="N254" s="290" t="s">
        <v>1020</v>
      </c>
      <c r="O254" s="290" t="s">
        <v>1021</v>
      </c>
      <c r="P254" s="287" t="s">
        <v>961</v>
      </c>
      <c r="Q254" s="285"/>
    </row>
    <row r="255" spans="1:18" s="157" customFormat="1" ht="75" customHeight="1" x14ac:dyDescent="0.25">
      <c r="A255" s="291">
        <v>251</v>
      </c>
      <c r="B255" s="280" t="s">
        <v>888</v>
      </c>
      <c r="C255" s="281">
        <v>42464</v>
      </c>
      <c r="D255" s="281" t="s">
        <v>1068</v>
      </c>
      <c r="E255" s="280" t="s">
        <v>886</v>
      </c>
      <c r="F255" s="282">
        <v>965.26934000000006</v>
      </c>
      <c r="G255" s="280" t="s">
        <v>829</v>
      </c>
      <c r="H255" s="280" t="s">
        <v>887</v>
      </c>
      <c r="I255" s="284" t="s">
        <v>1386</v>
      </c>
      <c r="J255" s="280" t="s">
        <v>806</v>
      </c>
      <c r="K255" s="290">
        <v>340</v>
      </c>
      <c r="L255" s="280">
        <v>244</v>
      </c>
      <c r="M255" s="290" t="s">
        <v>59</v>
      </c>
      <c r="N255" s="290" t="s">
        <v>1022</v>
      </c>
      <c r="O255" s="290" t="s">
        <v>1023</v>
      </c>
      <c r="P255" s="287" t="s">
        <v>961</v>
      </c>
      <c r="Q255" s="285"/>
    </row>
    <row r="256" spans="1:18" s="157" customFormat="1" ht="120" customHeight="1" x14ac:dyDescent="0.25">
      <c r="A256" s="280">
        <v>252</v>
      </c>
      <c r="B256" s="280" t="s">
        <v>896</v>
      </c>
      <c r="C256" s="281">
        <v>42438</v>
      </c>
      <c r="D256" s="281" t="s">
        <v>892</v>
      </c>
      <c r="E256" s="280" t="s">
        <v>895</v>
      </c>
      <c r="F256" s="282">
        <v>79.637</v>
      </c>
      <c r="G256" s="280" t="s">
        <v>257</v>
      </c>
      <c r="H256" s="280" t="s">
        <v>757</v>
      </c>
      <c r="I256" s="284" t="s">
        <v>824</v>
      </c>
      <c r="J256" s="284" t="s">
        <v>806</v>
      </c>
      <c r="K256" s="280">
        <v>225</v>
      </c>
      <c r="L256" s="280">
        <v>242</v>
      </c>
      <c r="M256" s="280" t="s">
        <v>249</v>
      </c>
      <c r="N256" s="293" t="s">
        <v>894</v>
      </c>
      <c r="O256" s="292" t="s">
        <v>893</v>
      </c>
      <c r="P256" s="287" t="s">
        <v>961</v>
      </c>
      <c r="Q256" s="285"/>
      <c r="R256" s="171"/>
    </row>
    <row r="257" spans="1:18" s="157" customFormat="1" ht="120" customHeight="1" x14ac:dyDescent="0.25">
      <c r="A257" s="280">
        <v>253</v>
      </c>
      <c r="B257" s="280" t="s">
        <v>918</v>
      </c>
      <c r="C257" s="281">
        <v>42438</v>
      </c>
      <c r="D257" s="281" t="s">
        <v>892</v>
      </c>
      <c r="E257" s="280" t="s">
        <v>907</v>
      </c>
      <c r="F257" s="282">
        <v>4.95</v>
      </c>
      <c r="G257" s="280" t="s">
        <v>257</v>
      </c>
      <c r="H257" s="280" t="s">
        <v>908</v>
      </c>
      <c r="I257" s="284" t="s">
        <v>1061</v>
      </c>
      <c r="J257" s="284" t="s">
        <v>806</v>
      </c>
      <c r="K257" s="280">
        <v>225</v>
      </c>
      <c r="L257" s="280">
        <v>242</v>
      </c>
      <c r="M257" s="280" t="s">
        <v>249</v>
      </c>
      <c r="N257" s="293" t="s">
        <v>909</v>
      </c>
      <c r="O257" s="292" t="s">
        <v>712</v>
      </c>
      <c r="P257" s="287" t="s">
        <v>961</v>
      </c>
      <c r="Q257" s="285"/>
      <c r="R257" s="171"/>
    </row>
    <row r="258" spans="1:18" s="157" customFormat="1" ht="165" customHeight="1" x14ac:dyDescent="0.25">
      <c r="A258" s="280">
        <v>254</v>
      </c>
      <c r="B258" s="280" t="s">
        <v>919</v>
      </c>
      <c r="C258" s="281">
        <v>42429</v>
      </c>
      <c r="D258" s="281" t="s">
        <v>1005</v>
      </c>
      <c r="E258" s="280" t="s">
        <v>911</v>
      </c>
      <c r="F258" s="282">
        <v>1.52153</v>
      </c>
      <c r="G258" s="280" t="s">
        <v>257</v>
      </c>
      <c r="H258" s="280" t="s">
        <v>729</v>
      </c>
      <c r="I258" s="284" t="s">
        <v>910</v>
      </c>
      <c r="J258" s="284" t="s">
        <v>806</v>
      </c>
      <c r="K258" s="280">
        <v>221</v>
      </c>
      <c r="L258" s="280">
        <v>242</v>
      </c>
      <c r="M258" s="280" t="s">
        <v>249</v>
      </c>
      <c r="N258" s="293" t="s">
        <v>915</v>
      </c>
      <c r="O258" s="292" t="s">
        <v>66</v>
      </c>
      <c r="P258" s="287" t="s">
        <v>959</v>
      </c>
      <c r="Q258" s="285"/>
      <c r="R258" s="171"/>
    </row>
    <row r="259" spans="1:18" s="157" customFormat="1" ht="183" customHeight="1" x14ac:dyDescent="0.25">
      <c r="A259" s="280">
        <v>255</v>
      </c>
      <c r="B259" s="280" t="s">
        <v>920</v>
      </c>
      <c r="C259" s="281">
        <v>42429</v>
      </c>
      <c r="D259" s="281" t="s">
        <v>1005</v>
      </c>
      <c r="E259" s="280" t="s">
        <v>912</v>
      </c>
      <c r="F259" s="282">
        <v>1.52153</v>
      </c>
      <c r="G259" s="280" t="s">
        <v>257</v>
      </c>
      <c r="H259" s="280" t="s">
        <v>729</v>
      </c>
      <c r="I259" s="284" t="s">
        <v>913</v>
      </c>
      <c r="J259" s="284" t="s">
        <v>806</v>
      </c>
      <c r="K259" s="280">
        <v>221</v>
      </c>
      <c r="L259" s="280">
        <v>242</v>
      </c>
      <c r="M259" s="280" t="s">
        <v>249</v>
      </c>
      <c r="N259" s="293" t="s">
        <v>916</v>
      </c>
      <c r="O259" s="292" t="s">
        <v>66</v>
      </c>
      <c r="P259" s="287" t="s">
        <v>961</v>
      </c>
      <c r="Q259" s="285"/>
      <c r="R259" s="171"/>
    </row>
    <row r="260" spans="1:18" s="157" customFormat="1" ht="183" customHeight="1" x14ac:dyDescent="0.25">
      <c r="A260" s="280">
        <v>256</v>
      </c>
      <c r="B260" s="280" t="s">
        <v>922</v>
      </c>
      <c r="C260" s="281">
        <v>42438</v>
      </c>
      <c r="D260" s="281" t="s">
        <v>892</v>
      </c>
      <c r="E260" s="280" t="s">
        <v>983</v>
      </c>
      <c r="F260" s="282">
        <v>2.1</v>
      </c>
      <c r="G260" s="280" t="s">
        <v>829</v>
      </c>
      <c r="H260" s="280" t="s">
        <v>921</v>
      </c>
      <c r="I260" s="284" t="s">
        <v>1061</v>
      </c>
      <c r="J260" s="284" t="s">
        <v>806</v>
      </c>
      <c r="K260" s="280">
        <v>340</v>
      </c>
      <c r="L260" s="280">
        <v>244</v>
      </c>
      <c r="M260" s="280" t="s">
        <v>249</v>
      </c>
      <c r="N260" s="293" t="s">
        <v>1057</v>
      </c>
      <c r="O260" s="292" t="s">
        <v>914</v>
      </c>
      <c r="P260" s="287" t="s">
        <v>961</v>
      </c>
      <c r="Q260" s="285"/>
      <c r="R260" s="171"/>
    </row>
    <row r="261" spans="1:18" s="157" customFormat="1" ht="183" customHeight="1" x14ac:dyDescent="0.25">
      <c r="A261" s="280">
        <v>257</v>
      </c>
      <c r="B261" s="280" t="s">
        <v>927</v>
      </c>
      <c r="C261" s="281">
        <v>42443</v>
      </c>
      <c r="D261" s="281" t="s">
        <v>923</v>
      </c>
      <c r="E261" s="280" t="s">
        <v>926</v>
      </c>
      <c r="F261" s="282">
        <v>21</v>
      </c>
      <c r="G261" s="280" t="s">
        <v>257</v>
      </c>
      <c r="H261" s="280" t="s">
        <v>753</v>
      </c>
      <c r="I261" s="284" t="s">
        <v>57</v>
      </c>
      <c r="J261" s="284" t="s">
        <v>806</v>
      </c>
      <c r="K261" s="280">
        <v>221</v>
      </c>
      <c r="L261" s="280">
        <v>244</v>
      </c>
      <c r="M261" s="280" t="s">
        <v>249</v>
      </c>
      <c r="N261" s="293" t="s">
        <v>924</v>
      </c>
      <c r="O261" s="292" t="s">
        <v>925</v>
      </c>
      <c r="P261" s="287" t="s">
        <v>961</v>
      </c>
      <c r="Q261" s="285"/>
      <c r="R261" s="171"/>
    </row>
    <row r="262" spans="1:18" s="157" customFormat="1" ht="183" customHeight="1" x14ac:dyDescent="0.25">
      <c r="A262" s="280">
        <v>258</v>
      </c>
      <c r="B262" s="280" t="s">
        <v>928</v>
      </c>
      <c r="C262" s="281">
        <v>42443</v>
      </c>
      <c r="D262" s="281" t="s">
        <v>935</v>
      </c>
      <c r="E262" s="280" t="s">
        <v>1033</v>
      </c>
      <c r="F262" s="282">
        <v>68.236999999999995</v>
      </c>
      <c r="G262" s="280" t="s">
        <v>257</v>
      </c>
      <c r="H262" s="280" t="s">
        <v>724</v>
      </c>
      <c r="I262" s="284" t="s">
        <v>239</v>
      </c>
      <c r="J262" s="284" t="s">
        <v>806</v>
      </c>
      <c r="K262" s="280">
        <v>225</v>
      </c>
      <c r="L262" s="280">
        <v>244</v>
      </c>
      <c r="M262" s="280" t="s">
        <v>249</v>
      </c>
      <c r="N262" s="293" t="s">
        <v>929</v>
      </c>
      <c r="O262" s="292" t="s">
        <v>202</v>
      </c>
      <c r="P262" s="287" t="s">
        <v>961</v>
      </c>
      <c r="Q262" s="285"/>
      <c r="R262" s="171"/>
    </row>
    <row r="263" spans="1:18" s="157" customFormat="1" ht="75" customHeight="1" x14ac:dyDescent="0.25">
      <c r="A263" s="291">
        <v>259</v>
      </c>
      <c r="B263" s="280" t="s">
        <v>932</v>
      </c>
      <c r="C263" s="281">
        <v>42443</v>
      </c>
      <c r="D263" s="281" t="s">
        <v>1053</v>
      </c>
      <c r="E263" s="280" t="s">
        <v>200</v>
      </c>
      <c r="F263" s="282">
        <v>40.32</v>
      </c>
      <c r="G263" s="280" t="s">
        <v>257</v>
      </c>
      <c r="H263" s="280" t="s">
        <v>725</v>
      </c>
      <c r="I263" s="280" t="s">
        <v>1061</v>
      </c>
      <c r="J263" s="280" t="s">
        <v>806</v>
      </c>
      <c r="K263" s="280">
        <v>226</v>
      </c>
      <c r="L263" s="280">
        <v>244</v>
      </c>
      <c r="M263" s="280" t="s">
        <v>249</v>
      </c>
      <c r="N263" s="290" t="s">
        <v>917</v>
      </c>
      <c r="O263" s="290" t="s">
        <v>897</v>
      </c>
      <c r="P263" s="287" t="s">
        <v>961</v>
      </c>
      <c r="Q263" s="285"/>
      <c r="R263" s="171"/>
    </row>
    <row r="264" spans="1:18" s="157" customFormat="1" ht="183" customHeight="1" x14ac:dyDescent="0.25">
      <c r="A264" s="280">
        <v>260</v>
      </c>
      <c r="B264" s="280" t="s">
        <v>933</v>
      </c>
      <c r="C264" s="281">
        <v>42443</v>
      </c>
      <c r="D264" s="281" t="s">
        <v>1044</v>
      </c>
      <c r="E264" s="280" t="s">
        <v>206</v>
      </c>
      <c r="F264" s="282">
        <v>40.32</v>
      </c>
      <c r="G264" s="280" t="s">
        <v>257</v>
      </c>
      <c r="H264" s="280" t="s">
        <v>725</v>
      </c>
      <c r="I264" s="284" t="s">
        <v>57</v>
      </c>
      <c r="J264" s="284" t="s">
        <v>806</v>
      </c>
      <c r="K264" s="280">
        <v>226</v>
      </c>
      <c r="L264" s="280">
        <v>244</v>
      </c>
      <c r="M264" s="280" t="s">
        <v>249</v>
      </c>
      <c r="N264" s="293" t="s">
        <v>930</v>
      </c>
      <c r="O264" s="292" t="s">
        <v>897</v>
      </c>
      <c r="P264" s="287" t="s">
        <v>961</v>
      </c>
      <c r="Q264" s="285"/>
      <c r="R264" s="171"/>
    </row>
    <row r="265" spans="1:18" s="157" customFormat="1" ht="183" customHeight="1" x14ac:dyDescent="0.25">
      <c r="A265" s="280">
        <v>261</v>
      </c>
      <c r="B265" s="280" t="s">
        <v>934</v>
      </c>
      <c r="C265" s="281">
        <v>42443</v>
      </c>
      <c r="D265" s="281" t="s">
        <v>1044</v>
      </c>
      <c r="E265" s="280" t="s">
        <v>207</v>
      </c>
      <c r="F265" s="282">
        <v>40.32</v>
      </c>
      <c r="G265" s="280" t="s">
        <v>257</v>
      </c>
      <c r="H265" s="280" t="s">
        <v>725</v>
      </c>
      <c r="I265" s="284" t="s">
        <v>237</v>
      </c>
      <c r="J265" s="284" t="s">
        <v>806</v>
      </c>
      <c r="K265" s="280">
        <v>226</v>
      </c>
      <c r="L265" s="280">
        <v>244</v>
      </c>
      <c r="M265" s="280" t="s">
        <v>249</v>
      </c>
      <c r="N265" s="293" t="s">
        <v>931</v>
      </c>
      <c r="O265" s="292" t="s">
        <v>897</v>
      </c>
      <c r="P265" s="287" t="s">
        <v>961</v>
      </c>
      <c r="Q265" s="285"/>
      <c r="R265" s="171"/>
    </row>
    <row r="266" spans="1:18" s="157" customFormat="1" ht="183" customHeight="1" x14ac:dyDescent="0.25">
      <c r="A266" s="280">
        <v>262</v>
      </c>
      <c r="B266" s="280" t="s">
        <v>946</v>
      </c>
      <c r="C266" s="281">
        <v>42443</v>
      </c>
      <c r="D266" s="281" t="s">
        <v>935</v>
      </c>
      <c r="E266" s="280" t="s">
        <v>1034</v>
      </c>
      <c r="F266" s="282">
        <v>66.7</v>
      </c>
      <c r="G266" s="280" t="s">
        <v>257</v>
      </c>
      <c r="H266" s="280" t="s">
        <v>724</v>
      </c>
      <c r="I266" s="284" t="s">
        <v>1035</v>
      </c>
      <c r="J266" s="284" t="s">
        <v>806</v>
      </c>
      <c r="K266" s="280">
        <v>225</v>
      </c>
      <c r="L266" s="280">
        <v>244</v>
      </c>
      <c r="M266" s="280" t="s">
        <v>249</v>
      </c>
      <c r="N266" s="293" t="s">
        <v>1036</v>
      </c>
      <c r="O266" s="292" t="s">
        <v>202</v>
      </c>
      <c r="P266" s="287" t="s">
        <v>961</v>
      </c>
      <c r="Q266" s="285"/>
      <c r="R266" s="171"/>
    </row>
    <row r="267" spans="1:18" s="157" customFormat="1" ht="183" customHeight="1" x14ac:dyDescent="0.25">
      <c r="A267" s="280">
        <v>263</v>
      </c>
      <c r="B267" s="280" t="s">
        <v>947</v>
      </c>
      <c r="C267" s="281">
        <v>42443</v>
      </c>
      <c r="D267" s="281" t="s">
        <v>935</v>
      </c>
      <c r="E267" s="280" t="s">
        <v>982</v>
      </c>
      <c r="F267" s="282">
        <v>24.378</v>
      </c>
      <c r="G267" s="280" t="s">
        <v>257</v>
      </c>
      <c r="H267" s="280" t="s">
        <v>724</v>
      </c>
      <c r="I267" s="284" t="s">
        <v>936</v>
      </c>
      <c r="J267" s="284" t="s">
        <v>806</v>
      </c>
      <c r="K267" s="280">
        <v>225</v>
      </c>
      <c r="L267" s="280">
        <v>244</v>
      </c>
      <c r="M267" s="280" t="s">
        <v>249</v>
      </c>
      <c r="N267" s="293" t="s">
        <v>1027</v>
      </c>
      <c r="O267" s="292" t="s">
        <v>202</v>
      </c>
      <c r="P267" s="287" t="s">
        <v>961</v>
      </c>
      <c r="Q267" s="285"/>
      <c r="R267" s="171"/>
    </row>
    <row r="268" spans="1:18" s="157" customFormat="1" ht="183" customHeight="1" x14ac:dyDescent="0.25">
      <c r="A268" s="280">
        <v>264</v>
      </c>
      <c r="B268" s="280" t="s">
        <v>948</v>
      </c>
      <c r="C268" s="281">
        <v>42468</v>
      </c>
      <c r="D268" s="281" t="s">
        <v>935</v>
      </c>
      <c r="E268" s="280" t="s">
        <v>981</v>
      </c>
      <c r="F268" s="282">
        <v>27.907</v>
      </c>
      <c r="G268" s="280" t="s">
        <v>257</v>
      </c>
      <c r="H268" s="280" t="s">
        <v>724</v>
      </c>
      <c r="I268" s="284" t="s">
        <v>937</v>
      </c>
      <c r="J268" s="284" t="s">
        <v>806</v>
      </c>
      <c r="K268" s="280">
        <v>225</v>
      </c>
      <c r="L268" s="280">
        <v>244</v>
      </c>
      <c r="M268" s="280" t="s">
        <v>249</v>
      </c>
      <c r="N268" s="293" t="s">
        <v>1032</v>
      </c>
      <c r="O268" s="292" t="s">
        <v>205</v>
      </c>
      <c r="P268" s="287" t="s">
        <v>961</v>
      </c>
      <c r="Q268" s="285"/>
      <c r="R268" s="171"/>
    </row>
    <row r="269" spans="1:18" s="157" customFormat="1" ht="183" customHeight="1" x14ac:dyDescent="0.25">
      <c r="A269" s="280">
        <v>265</v>
      </c>
      <c r="B269" s="280" t="s">
        <v>954</v>
      </c>
      <c r="C269" s="281">
        <v>42468</v>
      </c>
      <c r="D269" s="281" t="s">
        <v>935</v>
      </c>
      <c r="E269" s="280" t="s">
        <v>938</v>
      </c>
      <c r="F269" s="282">
        <v>37.512360000000001</v>
      </c>
      <c r="G269" s="280" t="s">
        <v>257</v>
      </c>
      <c r="H269" s="280" t="s">
        <v>724</v>
      </c>
      <c r="I269" s="284" t="s">
        <v>1061</v>
      </c>
      <c r="J269" s="284" t="s">
        <v>806</v>
      </c>
      <c r="K269" s="280">
        <v>225</v>
      </c>
      <c r="L269" s="280">
        <v>244</v>
      </c>
      <c r="M269" s="280" t="s">
        <v>249</v>
      </c>
      <c r="N269" s="293" t="s">
        <v>1051</v>
      </c>
      <c r="O269" s="292" t="s">
        <v>939</v>
      </c>
      <c r="P269" s="287" t="s">
        <v>961</v>
      </c>
      <c r="Q269" s="285"/>
      <c r="R269" s="171"/>
    </row>
    <row r="270" spans="1:18" s="157" customFormat="1" ht="183" customHeight="1" x14ac:dyDescent="0.25">
      <c r="A270" s="280">
        <v>266</v>
      </c>
      <c r="B270" s="280" t="s">
        <v>956</v>
      </c>
      <c r="C270" s="281">
        <v>42479</v>
      </c>
      <c r="D270" s="281" t="s">
        <v>1168</v>
      </c>
      <c r="E270" s="280" t="s">
        <v>940</v>
      </c>
      <c r="F270" s="282">
        <v>158.75758999999999</v>
      </c>
      <c r="G270" s="280" t="s">
        <v>829</v>
      </c>
      <c r="H270" s="280" t="s">
        <v>955</v>
      </c>
      <c r="I270" s="284" t="s">
        <v>941</v>
      </c>
      <c r="J270" s="284" t="s">
        <v>806</v>
      </c>
      <c r="K270" s="280">
        <v>340</v>
      </c>
      <c r="L270" s="280">
        <v>242</v>
      </c>
      <c r="M270" s="280" t="s">
        <v>59</v>
      </c>
      <c r="N270" s="293" t="s">
        <v>1108</v>
      </c>
      <c r="O270" s="292" t="s">
        <v>1109</v>
      </c>
      <c r="P270" s="287" t="s">
        <v>959</v>
      </c>
      <c r="Q270" s="285"/>
    </row>
    <row r="271" spans="1:18" s="157" customFormat="1" ht="183" customHeight="1" x14ac:dyDescent="0.25">
      <c r="A271" s="280">
        <v>267</v>
      </c>
      <c r="B271" s="280" t="s">
        <v>957</v>
      </c>
      <c r="C271" s="281">
        <v>42479</v>
      </c>
      <c r="D271" s="281" t="s">
        <v>1168</v>
      </c>
      <c r="E271" s="280" t="s">
        <v>942</v>
      </c>
      <c r="F271" s="282">
        <v>19.795290000000001</v>
      </c>
      <c r="G271" s="280" t="s">
        <v>829</v>
      </c>
      <c r="H271" s="280" t="s">
        <v>955</v>
      </c>
      <c r="I271" s="284" t="s">
        <v>1061</v>
      </c>
      <c r="J271" s="284" t="s">
        <v>806</v>
      </c>
      <c r="K271" s="280">
        <v>340</v>
      </c>
      <c r="L271" s="280">
        <v>242</v>
      </c>
      <c r="M271" s="280" t="s">
        <v>59</v>
      </c>
      <c r="N271" s="293" t="s">
        <v>1110</v>
      </c>
      <c r="O271" s="292" t="s">
        <v>1111</v>
      </c>
      <c r="P271" s="287" t="s">
        <v>961</v>
      </c>
      <c r="Q271" s="285"/>
    </row>
    <row r="272" spans="1:18" s="157" customFormat="1" ht="183" customHeight="1" x14ac:dyDescent="0.25">
      <c r="A272" s="280">
        <v>268</v>
      </c>
      <c r="B272" s="280" t="s">
        <v>958</v>
      </c>
      <c r="C272" s="281">
        <v>42479</v>
      </c>
      <c r="D272" s="281" t="s">
        <v>1168</v>
      </c>
      <c r="E272" s="280" t="s">
        <v>943</v>
      </c>
      <c r="F272" s="282">
        <v>10.203430000000001</v>
      </c>
      <c r="G272" s="280" t="s">
        <v>829</v>
      </c>
      <c r="H272" s="280" t="s">
        <v>955</v>
      </c>
      <c r="I272" s="284" t="s">
        <v>944</v>
      </c>
      <c r="J272" s="284" t="s">
        <v>806</v>
      </c>
      <c r="K272" s="280">
        <v>340</v>
      </c>
      <c r="L272" s="280">
        <v>242</v>
      </c>
      <c r="M272" s="280" t="s">
        <v>59</v>
      </c>
      <c r="N272" s="293" t="s">
        <v>1112</v>
      </c>
      <c r="O272" s="292" t="s">
        <v>1109</v>
      </c>
      <c r="P272" s="287" t="s">
        <v>961</v>
      </c>
      <c r="Q272" s="285"/>
    </row>
    <row r="273" spans="1:18" s="157" customFormat="1" ht="183" customHeight="1" x14ac:dyDescent="0.25">
      <c r="A273" s="280">
        <v>269</v>
      </c>
      <c r="B273" s="280" t="s">
        <v>997</v>
      </c>
      <c r="C273" s="281">
        <v>42480</v>
      </c>
      <c r="D273" s="281" t="s">
        <v>1167</v>
      </c>
      <c r="E273" s="280" t="s">
        <v>945</v>
      </c>
      <c r="F273" s="282">
        <v>34.39725</v>
      </c>
      <c r="G273" s="280" t="s">
        <v>829</v>
      </c>
      <c r="H273" s="280" t="s">
        <v>890</v>
      </c>
      <c r="I273" s="284" t="s">
        <v>1387</v>
      </c>
      <c r="J273" s="284" t="s">
        <v>806</v>
      </c>
      <c r="K273" s="280">
        <v>340</v>
      </c>
      <c r="L273" s="280">
        <v>244</v>
      </c>
      <c r="M273" s="280" t="s">
        <v>59</v>
      </c>
      <c r="N273" s="293" t="s">
        <v>1113</v>
      </c>
      <c r="O273" s="292" t="s">
        <v>1114</v>
      </c>
      <c r="P273" s="287" t="s">
        <v>961</v>
      </c>
      <c r="Q273" s="285"/>
    </row>
    <row r="274" spans="1:18" s="157" customFormat="1" ht="183" customHeight="1" x14ac:dyDescent="0.25">
      <c r="A274" s="280">
        <v>270</v>
      </c>
      <c r="B274" s="280" t="s">
        <v>998</v>
      </c>
      <c r="C274" s="281">
        <v>42480</v>
      </c>
      <c r="D274" s="281" t="s">
        <v>1167</v>
      </c>
      <c r="E274" s="280" t="s">
        <v>953</v>
      </c>
      <c r="F274" s="282">
        <v>28.68946</v>
      </c>
      <c r="G274" s="280" t="s">
        <v>829</v>
      </c>
      <c r="H274" s="280" t="s">
        <v>890</v>
      </c>
      <c r="I274" s="284" t="s">
        <v>1061</v>
      </c>
      <c r="J274" s="284" t="s">
        <v>806</v>
      </c>
      <c r="K274" s="280">
        <v>340</v>
      </c>
      <c r="L274" s="280">
        <v>244</v>
      </c>
      <c r="M274" s="280" t="s">
        <v>59</v>
      </c>
      <c r="N274" s="293" t="s">
        <v>1115</v>
      </c>
      <c r="O274" s="292" t="s">
        <v>1116</v>
      </c>
      <c r="P274" s="287" t="s">
        <v>961</v>
      </c>
      <c r="Q274" s="285"/>
    </row>
    <row r="275" spans="1:18" s="157" customFormat="1" ht="183" customHeight="1" x14ac:dyDescent="0.25">
      <c r="A275" s="280">
        <v>271</v>
      </c>
      <c r="B275" s="280" t="s">
        <v>999</v>
      </c>
      <c r="C275" s="281">
        <v>42450</v>
      </c>
      <c r="D275" s="281" t="s">
        <v>812</v>
      </c>
      <c r="E275" s="280" t="s">
        <v>985</v>
      </c>
      <c r="F275" s="282">
        <v>0.65454000000000001</v>
      </c>
      <c r="G275" s="280" t="s">
        <v>257</v>
      </c>
      <c r="H275" s="280" t="s">
        <v>728</v>
      </c>
      <c r="I275" s="284" t="s">
        <v>1177</v>
      </c>
      <c r="J275" s="284" t="s">
        <v>806</v>
      </c>
      <c r="K275" s="280">
        <v>225</v>
      </c>
      <c r="L275" s="280">
        <v>244</v>
      </c>
      <c r="M275" s="280" t="s">
        <v>249</v>
      </c>
      <c r="N275" s="293">
        <v>51</v>
      </c>
      <c r="O275" s="292" t="s">
        <v>984</v>
      </c>
      <c r="P275" s="287" t="s">
        <v>959</v>
      </c>
      <c r="Q275" s="285" t="s">
        <v>1052</v>
      </c>
      <c r="R275" s="171"/>
    </row>
    <row r="276" spans="1:18" s="157" customFormat="1" ht="183" customHeight="1" x14ac:dyDescent="0.25">
      <c r="A276" s="280">
        <v>272</v>
      </c>
      <c r="B276" s="280" t="s">
        <v>1008</v>
      </c>
      <c r="C276" s="281">
        <v>42339</v>
      </c>
      <c r="D276" s="281" t="s">
        <v>990</v>
      </c>
      <c r="E276" s="280" t="s">
        <v>989</v>
      </c>
      <c r="F276" s="282">
        <v>1150.8675000000001</v>
      </c>
      <c r="G276" s="280" t="s">
        <v>257</v>
      </c>
      <c r="H276" s="280" t="s">
        <v>720</v>
      </c>
      <c r="I276" s="284" t="s">
        <v>936</v>
      </c>
      <c r="J276" s="284" t="s">
        <v>806</v>
      </c>
      <c r="K276" s="280">
        <v>224</v>
      </c>
      <c r="L276" s="280">
        <v>244</v>
      </c>
      <c r="M276" s="280" t="s">
        <v>248</v>
      </c>
      <c r="N276" s="293" t="s">
        <v>1248</v>
      </c>
      <c r="O276" s="292" t="s">
        <v>988</v>
      </c>
      <c r="P276" s="287" t="s">
        <v>961</v>
      </c>
      <c r="Q276" s="285"/>
    </row>
    <row r="277" spans="1:18" s="157" customFormat="1" ht="183" customHeight="1" x14ac:dyDescent="0.25">
      <c r="A277" s="280">
        <v>273</v>
      </c>
      <c r="B277" s="280" t="s">
        <v>1000</v>
      </c>
      <c r="C277" s="281">
        <v>42479</v>
      </c>
      <c r="D277" s="281" t="s">
        <v>1168</v>
      </c>
      <c r="E277" s="280" t="s">
        <v>993</v>
      </c>
      <c r="F277" s="282">
        <v>8.59741</v>
      </c>
      <c r="G277" s="280" t="s">
        <v>829</v>
      </c>
      <c r="H277" s="280" t="s">
        <v>955</v>
      </c>
      <c r="I277" s="284" t="s">
        <v>56</v>
      </c>
      <c r="J277" s="284" t="s">
        <v>806</v>
      </c>
      <c r="K277" s="280">
        <v>340</v>
      </c>
      <c r="L277" s="280">
        <v>242</v>
      </c>
      <c r="M277" s="280" t="s">
        <v>59</v>
      </c>
      <c r="N277" s="293" t="s">
        <v>1117</v>
      </c>
      <c r="O277" s="292" t="s">
        <v>1118</v>
      </c>
      <c r="P277" s="287" t="s">
        <v>959</v>
      </c>
      <c r="Q277" s="285"/>
    </row>
    <row r="278" spans="1:18" s="157" customFormat="1" ht="183" customHeight="1" x14ac:dyDescent="0.25">
      <c r="A278" s="280">
        <v>274</v>
      </c>
      <c r="B278" s="280" t="s">
        <v>1001</v>
      </c>
      <c r="C278" s="281">
        <v>42479</v>
      </c>
      <c r="D278" s="281" t="s">
        <v>1169</v>
      </c>
      <c r="E278" s="280" t="s">
        <v>994</v>
      </c>
      <c r="F278" s="282">
        <v>19.686</v>
      </c>
      <c r="G278" s="280" t="s">
        <v>257</v>
      </c>
      <c r="H278" s="280" t="s">
        <v>757</v>
      </c>
      <c r="I278" s="284" t="s">
        <v>1061</v>
      </c>
      <c r="J278" s="284" t="s">
        <v>806</v>
      </c>
      <c r="K278" s="280">
        <v>225</v>
      </c>
      <c r="L278" s="280">
        <v>242</v>
      </c>
      <c r="M278" s="280" t="s">
        <v>59</v>
      </c>
      <c r="N278" s="293" t="s">
        <v>1119</v>
      </c>
      <c r="O278" s="292" t="s">
        <v>1120</v>
      </c>
      <c r="P278" s="287" t="s">
        <v>959</v>
      </c>
      <c r="Q278" s="285"/>
    </row>
    <row r="279" spans="1:18" s="157" customFormat="1" ht="183" customHeight="1" x14ac:dyDescent="0.25">
      <c r="A279" s="280">
        <v>275</v>
      </c>
      <c r="B279" s="280" t="s">
        <v>1006</v>
      </c>
      <c r="C279" s="281">
        <v>42478</v>
      </c>
      <c r="D279" s="281" t="s">
        <v>1159</v>
      </c>
      <c r="E279" s="280" t="s">
        <v>995</v>
      </c>
      <c r="F279" s="282">
        <v>59.35</v>
      </c>
      <c r="G279" s="280" t="s">
        <v>257</v>
      </c>
      <c r="H279" s="280" t="s">
        <v>757</v>
      </c>
      <c r="I279" s="284" t="s">
        <v>56</v>
      </c>
      <c r="J279" s="284" t="s">
        <v>806</v>
      </c>
      <c r="K279" s="280">
        <v>225</v>
      </c>
      <c r="L279" s="280">
        <v>242</v>
      </c>
      <c r="M279" s="280" t="s">
        <v>59</v>
      </c>
      <c r="N279" s="293" t="s">
        <v>1121</v>
      </c>
      <c r="O279" s="292" t="s">
        <v>1122</v>
      </c>
      <c r="P279" s="287" t="s">
        <v>959</v>
      </c>
      <c r="Q279" s="285"/>
    </row>
    <row r="280" spans="1:18" s="157" customFormat="1" ht="183" customHeight="1" x14ac:dyDescent="0.25">
      <c r="A280" s="280">
        <v>276</v>
      </c>
      <c r="B280" s="280" t="s">
        <v>1007</v>
      </c>
      <c r="C280" s="281">
        <v>42479</v>
      </c>
      <c r="D280" s="281" t="s">
        <v>1169</v>
      </c>
      <c r="E280" s="280" t="s">
        <v>996</v>
      </c>
      <c r="F280" s="282">
        <v>17.899999999999999</v>
      </c>
      <c r="G280" s="280" t="s">
        <v>257</v>
      </c>
      <c r="H280" s="280" t="s">
        <v>757</v>
      </c>
      <c r="I280" s="284" t="s">
        <v>57</v>
      </c>
      <c r="J280" s="284" t="s">
        <v>806</v>
      </c>
      <c r="K280" s="280">
        <v>225</v>
      </c>
      <c r="L280" s="280">
        <v>242</v>
      </c>
      <c r="M280" s="280" t="s">
        <v>59</v>
      </c>
      <c r="N280" s="293" t="s">
        <v>1123</v>
      </c>
      <c r="O280" s="292" t="s">
        <v>1124</v>
      </c>
      <c r="P280" s="287" t="s">
        <v>961</v>
      </c>
      <c r="Q280" s="285"/>
    </row>
    <row r="281" spans="1:18" s="157" customFormat="1" ht="183" customHeight="1" x14ac:dyDescent="0.25">
      <c r="A281" s="280">
        <v>277</v>
      </c>
      <c r="B281" s="280" t="s">
        <v>1009</v>
      </c>
      <c r="C281" s="281">
        <v>42339</v>
      </c>
      <c r="D281" s="281" t="s">
        <v>990</v>
      </c>
      <c r="E281" s="280" t="s">
        <v>1004</v>
      </c>
      <c r="F281" s="282">
        <v>17.0215</v>
      </c>
      <c r="G281" s="280" t="s">
        <v>257</v>
      </c>
      <c r="H281" s="280" t="s">
        <v>720</v>
      </c>
      <c r="I281" s="284" t="s">
        <v>1002</v>
      </c>
      <c r="J281" s="284" t="s">
        <v>806</v>
      </c>
      <c r="K281" s="280">
        <v>224</v>
      </c>
      <c r="L281" s="280">
        <v>244</v>
      </c>
      <c r="M281" s="280" t="s">
        <v>248</v>
      </c>
      <c r="N281" s="293" t="s">
        <v>1247</v>
      </c>
      <c r="O281" s="292" t="s">
        <v>1003</v>
      </c>
      <c r="P281" s="287" t="s">
        <v>959</v>
      </c>
      <c r="Q281" s="285"/>
    </row>
    <row r="282" spans="1:18" s="157" customFormat="1" ht="183" customHeight="1" x14ac:dyDescent="0.25">
      <c r="A282" s="280">
        <v>278</v>
      </c>
      <c r="B282" s="280" t="s">
        <v>1024</v>
      </c>
      <c r="C282" s="281">
        <v>42468</v>
      </c>
      <c r="D282" s="281" t="s">
        <v>1037</v>
      </c>
      <c r="E282" s="280" t="s">
        <v>1013</v>
      </c>
      <c r="F282" s="282">
        <v>29.280999999999999</v>
      </c>
      <c r="G282" s="280" t="s">
        <v>257</v>
      </c>
      <c r="H282" s="280" t="s">
        <v>724</v>
      </c>
      <c r="I282" s="284" t="s">
        <v>1030</v>
      </c>
      <c r="J282" s="284" t="s">
        <v>806</v>
      </c>
      <c r="K282" s="280">
        <v>225</v>
      </c>
      <c r="L282" s="280">
        <v>244</v>
      </c>
      <c r="M282" s="280" t="s">
        <v>249</v>
      </c>
      <c r="N282" s="293" t="s">
        <v>1076</v>
      </c>
      <c r="O282" s="292" t="s">
        <v>202</v>
      </c>
      <c r="P282" s="287" t="s">
        <v>961</v>
      </c>
      <c r="Q282" s="285"/>
      <c r="R282" s="171"/>
    </row>
    <row r="283" spans="1:18" s="156" customFormat="1" ht="111" customHeight="1" x14ac:dyDescent="0.2">
      <c r="A283" s="291">
        <v>279</v>
      </c>
      <c r="B283" s="280" t="s">
        <v>1026</v>
      </c>
      <c r="C283" s="281">
        <v>42443</v>
      </c>
      <c r="D283" s="281" t="s">
        <v>1037</v>
      </c>
      <c r="E283" s="280" t="s">
        <v>1039</v>
      </c>
      <c r="F283" s="282">
        <v>61.81</v>
      </c>
      <c r="G283" s="280" t="s">
        <v>257</v>
      </c>
      <c r="H283" s="280" t="s">
        <v>724</v>
      </c>
      <c r="I283" s="280" t="s">
        <v>58</v>
      </c>
      <c r="J283" s="280" t="s">
        <v>806</v>
      </c>
      <c r="K283" s="280">
        <v>225</v>
      </c>
      <c r="L283" s="280">
        <v>244</v>
      </c>
      <c r="M283" s="280" t="s">
        <v>249</v>
      </c>
      <c r="N283" s="280" t="s">
        <v>1038</v>
      </c>
      <c r="O283" s="280" t="s">
        <v>202</v>
      </c>
      <c r="P283" s="281" t="s">
        <v>961</v>
      </c>
      <c r="Q283" s="285"/>
      <c r="R283" s="173"/>
    </row>
    <row r="284" spans="1:18" s="157" customFormat="1" ht="183" customHeight="1" x14ac:dyDescent="0.25">
      <c r="A284" s="280">
        <v>280</v>
      </c>
      <c r="B284" s="280" t="s">
        <v>1025</v>
      </c>
      <c r="C284" s="281">
        <v>42468</v>
      </c>
      <c r="D284" s="281" t="s">
        <v>1037</v>
      </c>
      <c r="E284" s="280" t="s">
        <v>1015</v>
      </c>
      <c r="F284" s="282">
        <v>55.27</v>
      </c>
      <c r="G284" s="280" t="s">
        <v>257</v>
      </c>
      <c r="H284" s="280" t="s">
        <v>724</v>
      </c>
      <c r="I284" s="284" t="s">
        <v>57</v>
      </c>
      <c r="J284" s="284" t="s">
        <v>806</v>
      </c>
      <c r="K284" s="280">
        <v>225</v>
      </c>
      <c r="L284" s="280">
        <v>244</v>
      </c>
      <c r="M284" s="280" t="s">
        <v>249</v>
      </c>
      <c r="N284" s="280" t="s">
        <v>161</v>
      </c>
      <c r="O284" s="292" t="s">
        <v>205</v>
      </c>
      <c r="P284" s="287" t="s">
        <v>961</v>
      </c>
      <c r="Q284" s="285"/>
      <c r="R284" s="171"/>
    </row>
    <row r="285" spans="1:18" s="157" customFormat="1" ht="183" customHeight="1" x14ac:dyDescent="0.25">
      <c r="A285" s="280">
        <v>281</v>
      </c>
      <c r="B285" s="280" t="s">
        <v>1043</v>
      </c>
      <c r="C285" s="281">
        <v>42461</v>
      </c>
      <c r="D285" s="281" t="s">
        <v>1069</v>
      </c>
      <c r="E285" s="280" t="s">
        <v>1040</v>
      </c>
      <c r="F285" s="282">
        <v>15.384600000000001</v>
      </c>
      <c r="G285" s="280" t="s">
        <v>257</v>
      </c>
      <c r="H285" s="280" t="s">
        <v>1041</v>
      </c>
      <c r="I285" s="284" t="s">
        <v>237</v>
      </c>
      <c r="J285" s="284" t="s">
        <v>806</v>
      </c>
      <c r="K285" s="280">
        <v>225</v>
      </c>
      <c r="L285" s="280">
        <v>244</v>
      </c>
      <c r="M285" s="280" t="s">
        <v>249</v>
      </c>
      <c r="N285" s="293">
        <v>177</v>
      </c>
      <c r="O285" s="292" t="s">
        <v>1042</v>
      </c>
      <c r="P285" s="287" t="s">
        <v>961</v>
      </c>
      <c r="Q285" s="285"/>
    </row>
    <row r="286" spans="1:18" s="157" customFormat="1" ht="183" customHeight="1" x14ac:dyDescent="0.25">
      <c r="A286" s="280">
        <v>282</v>
      </c>
      <c r="B286" s="280" t="s">
        <v>1179</v>
      </c>
      <c r="C286" s="281">
        <v>42468</v>
      </c>
      <c r="D286" s="281" t="s">
        <v>1073</v>
      </c>
      <c r="E286" s="280" t="s">
        <v>1178</v>
      </c>
      <c r="F286" s="282">
        <v>4</v>
      </c>
      <c r="G286" s="280" t="s">
        <v>829</v>
      </c>
      <c r="H286" s="280" t="s">
        <v>1059</v>
      </c>
      <c r="I286" s="284" t="s">
        <v>239</v>
      </c>
      <c r="J286" s="284" t="s">
        <v>806</v>
      </c>
      <c r="K286" s="280">
        <v>226</v>
      </c>
      <c r="L286" s="280">
        <v>242</v>
      </c>
      <c r="M286" s="280" t="s">
        <v>249</v>
      </c>
      <c r="N286" s="293" t="s">
        <v>1058</v>
      </c>
      <c r="O286" s="292" t="s">
        <v>1048</v>
      </c>
      <c r="P286" s="287" t="s">
        <v>961</v>
      </c>
      <c r="Q286" s="285"/>
      <c r="R286" s="171"/>
    </row>
    <row r="287" spans="1:18" s="157" customFormat="1" ht="183" customHeight="1" x14ac:dyDescent="0.25">
      <c r="A287" s="280">
        <v>283</v>
      </c>
      <c r="B287" s="280" t="s">
        <v>1080</v>
      </c>
      <c r="C287" s="281">
        <v>42478</v>
      </c>
      <c r="D287" s="281" t="s">
        <v>1160</v>
      </c>
      <c r="E287" s="280" t="s">
        <v>1081</v>
      </c>
      <c r="F287" s="282">
        <v>3.6743000000000001</v>
      </c>
      <c r="G287" s="280" t="s">
        <v>1082</v>
      </c>
      <c r="H287" s="280" t="s">
        <v>729</v>
      </c>
      <c r="I287" s="284" t="s">
        <v>1094</v>
      </c>
      <c r="J287" s="284" t="s">
        <v>806</v>
      </c>
      <c r="K287" s="280">
        <v>221</v>
      </c>
      <c r="L287" s="280">
        <v>242</v>
      </c>
      <c r="M287" s="280" t="s">
        <v>249</v>
      </c>
      <c r="N287" s="293" t="s">
        <v>1161</v>
      </c>
      <c r="O287" s="292" t="s">
        <v>66</v>
      </c>
      <c r="P287" s="287" t="s">
        <v>961</v>
      </c>
      <c r="Q287" s="285"/>
      <c r="R287" s="171"/>
    </row>
    <row r="288" spans="1:18" s="157" customFormat="1" ht="183" customHeight="1" x14ac:dyDescent="0.25">
      <c r="A288" s="280">
        <v>284</v>
      </c>
      <c r="B288" s="280" t="s">
        <v>1083</v>
      </c>
      <c r="C288" s="281">
        <v>42478</v>
      </c>
      <c r="D288" s="281" t="s">
        <v>1160</v>
      </c>
      <c r="E288" s="280" t="s">
        <v>1084</v>
      </c>
      <c r="F288" s="282">
        <v>2.8749500000000001</v>
      </c>
      <c r="G288" s="280" t="s">
        <v>1082</v>
      </c>
      <c r="H288" s="280" t="s">
        <v>729</v>
      </c>
      <c r="I288" s="284" t="s">
        <v>1095</v>
      </c>
      <c r="J288" s="284" t="s">
        <v>806</v>
      </c>
      <c r="K288" s="280">
        <v>221</v>
      </c>
      <c r="L288" s="280">
        <v>242</v>
      </c>
      <c r="M288" s="280" t="s">
        <v>249</v>
      </c>
      <c r="N288" s="293" t="s">
        <v>1162</v>
      </c>
      <c r="O288" s="292" t="s">
        <v>66</v>
      </c>
      <c r="P288" s="287" t="s">
        <v>961</v>
      </c>
      <c r="Q288" s="285"/>
      <c r="R288" s="171"/>
    </row>
    <row r="289" spans="1:18" s="157" customFormat="1" ht="183" customHeight="1" x14ac:dyDescent="0.25">
      <c r="A289" s="280">
        <v>285</v>
      </c>
      <c r="B289" s="280" t="s">
        <v>1085</v>
      </c>
      <c r="C289" s="281">
        <v>42478</v>
      </c>
      <c r="D289" s="281" t="s">
        <v>1160</v>
      </c>
      <c r="E289" s="280" t="s">
        <v>1086</v>
      </c>
      <c r="F289" s="282">
        <v>3.6743000000000001</v>
      </c>
      <c r="G289" s="280" t="s">
        <v>1082</v>
      </c>
      <c r="H289" s="280" t="s">
        <v>729</v>
      </c>
      <c r="I289" s="284" t="s">
        <v>1096</v>
      </c>
      <c r="J289" s="284" t="s">
        <v>806</v>
      </c>
      <c r="K289" s="280">
        <v>221</v>
      </c>
      <c r="L289" s="280">
        <v>242</v>
      </c>
      <c r="M289" s="280" t="s">
        <v>249</v>
      </c>
      <c r="N289" s="293" t="s">
        <v>1163</v>
      </c>
      <c r="O289" s="292" t="s">
        <v>66</v>
      </c>
      <c r="P289" s="287" t="s">
        <v>961</v>
      </c>
      <c r="Q289" s="285"/>
      <c r="R289" s="171"/>
    </row>
    <row r="290" spans="1:18" s="157" customFormat="1" ht="183" customHeight="1" x14ac:dyDescent="0.25">
      <c r="A290" s="280">
        <v>286</v>
      </c>
      <c r="B290" s="280" t="s">
        <v>1087</v>
      </c>
      <c r="C290" s="281">
        <v>42478</v>
      </c>
      <c r="D290" s="281" t="s">
        <v>1160</v>
      </c>
      <c r="E290" s="280" t="s">
        <v>1088</v>
      </c>
      <c r="F290" s="282">
        <v>8.4662400000000009</v>
      </c>
      <c r="G290" s="280" t="s">
        <v>1082</v>
      </c>
      <c r="H290" s="280" t="s">
        <v>729</v>
      </c>
      <c r="I290" s="284" t="s">
        <v>1098</v>
      </c>
      <c r="J290" s="284" t="s">
        <v>806</v>
      </c>
      <c r="K290" s="280">
        <v>221</v>
      </c>
      <c r="L290" s="280">
        <v>242</v>
      </c>
      <c r="M290" s="280" t="s">
        <v>249</v>
      </c>
      <c r="N290" s="293" t="s">
        <v>1164</v>
      </c>
      <c r="O290" s="292" t="s">
        <v>66</v>
      </c>
      <c r="P290" s="287" t="s">
        <v>961</v>
      </c>
      <c r="Q290" s="285"/>
      <c r="R290" s="171"/>
    </row>
    <row r="291" spans="1:18" s="157" customFormat="1" ht="183" customHeight="1" x14ac:dyDescent="0.25">
      <c r="A291" s="280">
        <v>287</v>
      </c>
      <c r="B291" s="280" t="s">
        <v>1089</v>
      </c>
      <c r="C291" s="281">
        <v>42478</v>
      </c>
      <c r="D291" s="281" t="s">
        <v>1160</v>
      </c>
      <c r="E291" s="280" t="s">
        <v>1090</v>
      </c>
      <c r="F291" s="282">
        <v>3.6743000000000001</v>
      </c>
      <c r="G291" s="280" t="s">
        <v>1082</v>
      </c>
      <c r="H291" s="280" t="s">
        <v>729</v>
      </c>
      <c r="I291" s="284" t="s">
        <v>1097</v>
      </c>
      <c r="J291" s="284" t="s">
        <v>806</v>
      </c>
      <c r="K291" s="280">
        <v>221</v>
      </c>
      <c r="L291" s="280">
        <v>242</v>
      </c>
      <c r="M291" s="280" t="s">
        <v>249</v>
      </c>
      <c r="N291" s="293" t="s">
        <v>1165</v>
      </c>
      <c r="O291" s="292" t="s">
        <v>66</v>
      </c>
      <c r="P291" s="287" t="s">
        <v>961</v>
      </c>
      <c r="Q291" s="285"/>
      <c r="R291" s="171"/>
    </row>
    <row r="292" spans="1:18" s="157" customFormat="1" ht="183" customHeight="1" x14ac:dyDescent="0.25">
      <c r="A292" s="280">
        <v>288</v>
      </c>
      <c r="B292" s="280" t="s">
        <v>1091</v>
      </c>
      <c r="C292" s="281">
        <v>42478</v>
      </c>
      <c r="D292" s="281" t="s">
        <v>1261</v>
      </c>
      <c r="E292" s="280" t="s">
        <v>1092</v>
      </c>
      <c r="F292" s="282">
        <v>40.811</v>
      </c>
      <c r="G292" s="280" t="s">
        <v>1082</v>
      </c>
      <c r="H292" s="280" t="s">
        <v>1093</v>
      </c>
      <c r="I292" s="284" t="s">
        <v>1386</v>
      </c>
      <c r="J292" s="284" t="s">
        <v>806</v>
      </c>
      <c r="K292" s="280">
        <v>340</v>
      </c>
      <c r="L292" s="280">
        <v>244</v>
      </c>
      <c r="M292" s="280" t="s">
        <v>249</v>
      </c>
      <c r="N292" s="293" t="s">
        <v>1260</v>
      </c>
      <c r="O292" s="292" t="s">
        <v>1166</v>
      </c>
      <c r="P292" s="287" t="s">
        <v>961</v>
      </c>
      <c r="Q292" s="285"/>
    </row>
    <row r="293" spans="1:18" s="157" customFormat="1" ht="183" customHeight="1" x14ac:dyDescent="0.25">
      <c r="A293" s="280">
        <v>290</v>
      </c>
      <c r="B293" s="280" t="s">
        <v>1131</v>
      </c>
      <c r="C293" s="281">
        <v>42496</v>
      </c>
      <c r="D293" s="281" t="s">
        <v>1272</v>
      </c>
      <c r="E293" s="280" t="s">
        <v>1129</v>
      </c>
      <c r="F293" s="282">
        <v>45.008000000000003</v>
      </c>
      <c r="G293" s="280" t="s">
        <v>829</v>
      </c>
      <c r="H293" s="280" t="s">
        <v>955</v>
      </c>
      <c r="I293" s="284" t="s">
        <v>1127</v>
      </c>
      <c r="J293" s="284" t="s">
        <v>806</v>
      </c>
      <c r="K293" s="280">
        <v>340</v>
      </c>
      <c r="L293" s="280">
        <v>242</v>
      </c>
      <c r="M293" s="280" t="s">
        <v>59</v>
      </c>
      <c r="N293" s="293" t="s">
        <v>1271</v>
      </c>
      <c r="O293" s="292" t="s">
        <v>1270</v>
      </c>
      <c r="P293" s="287" t="s">
        <v>959</v>
      </c>
      <c r="Q293" s="285"/>
    </row>
    <row r="294" spans="1:18" s="157" customFormat="1" ht="183" customHeight="1" x14ac:dyDescent="0.25">
      <c r="A294" s="280">
        <v>291</v>
      </c>
      <c r="B294" s="280" t="s">
        <v>1132</v>
      </c>
      <c r="C294" s="281">
        <v>42502</v>
      </c>
      <c r="D294" s="281" t="s">
        <v>1207</v>
      </c>
      <c r="E294" s="280" t="s">
        <v>1130</v>
      </c>
      <c r="F294" s="282">
        <v>49.8</v>
      </c>
      <c r="G294" s="280" t="s">
        <v>1082</v>
      </c>
      <c r="H294" s="280" t="s">
        <v>757</v>
      </c>
      <c r="I294" s="284" t="s">
        <v>1128</v>
      </c>
      <c r="J294" s="284" t="s">
        <v>806</v>
      </c>
      <c r="K294" s="280">
        <v>225</v>
      </c>
      <c r="L294" s="280">
        <v>242</v>
      </c>
      <c r="M294" s="280" t="s">
        <v>59</v>
      </c>
      <c r="N294" s="293" t="s">
        <v>1208</v>
      </c>
      <c r="O294" s="292" t="s">
        <v>1209</v>
      </c>
      <c r="P294" s="287" t="s">
        <v>959</v>
      </c>
      <c r="Q294" s="285"/>
    </row>
    <row r="295" spans="1:18" s="157" customFormat="1" ht="183" customHeight="1" x14ac:dyDescent="0.25">
      <c r="A295" s="280">
        <v>292</v>
      </c>
      <c r="B295" s="280" t="s">
        <v>1194</v>
      </c>
      <c r="C295" s="281">
        <v>42528</v>
      </c>
      <c r="D295" s="281" t="s">
        <v>1264</v>
      </c>
      <c r="E295" s="280" t="s">
        <v>1190</v>
      </c>
      <c r="F295" s="282">
        <v>120.67833</v>
      </c>
      <c r="G295" s="280" t="s">
        <v>829</v>
      </c>
      <c r="H295" s="280" t="s">
        <v>887</v>
      </c>
      <c r="I295" s="284" t="s">
        <v>1127</v>
      </c>
      <c r="J295" s="284" t="s">
        <v>806</v>
      </c>
      <c r="K295" s="280">
        <v>340</v>
      </c>
      <c r="L295" s="280">
        <v>244</v>
      </c>
      <c r="M295" s="280" t="s">
        <v>59</v>
      </c>
      <c r="N295" s="293" t="s">
        <v>1265</v>
      </c>
      <c r="O295" s="292" t="s">
        <v>1266</v>
      </c>
      <c r="P295" s="287" t="s">
        <v>959</v>
      </c>
      <c r="Q295" s="285"/>
    </row>
    <row r="296" spans="1:18" s="157" customFormat="1" ht="183" customHeight="1" x14ac:dyDescent="0.25">
      <c r="A296" s="280">
        <v>293</v>
      </c>
      <c r="B296" s="280" t="s">
        <v>1195</v>
      </c>
      <c r="C296" s="281">
        <v>42528</v>
      </c>
      <c r="D296" s="281" t="s">
        <v>1264</v>
      </c>
      <c r="E296" s="280" t="s">
        <v>1191</v>
      </c>
      <c r="F296" s="282">
        <v>103.66667</v>
      </c>
      <c r="G296" s="280" t="s">
        <v>829</v>
      </c>
      <c r="H296" s="280" t="s">
        <v>887</v>
      </c>
      <c r="I296" s="284" t="s">
        <v>1061</v>
      </c>
      <c r="J296" s="284" t="s">
        <v>806</v>
      </c>
      <c r="K296" s="280">
        <v>340</v>
      </c>
      <c r="L296" s="280">
        <v>244</v>
      </c>
      <c r="M296" s="280" t="s">
        <v>59</v>
      </c>
      <c r="N296" s="293" t="s">
        <v>1268</v>
      </c>
      <c r="O296" s="292" t="s">
        <v>1269</v>
      </c>
      <c r="P296" s="287" t="s">
        <v>961</v>
      </c>
      <c r="Q296" s="285"/>
    </row>
    <row r="297" spans="1:18" s="157" customFormat="1" ht="183" customHeight="1" x14ac:dyDescent="0.25">
      <c r="A297" s="280">
        <v>294</v>
      </c>
      <c r="B297" s="280" t="s">
        <v>1196</v>
      </c>
      <c r="C297" s="281">
        <v>42537</v>
      </c>
      <c r="D297" s="281" t="s">
        <v>1284</v>
      </c>
      <c r="E297" s="280" t="s">
        <v>1192</v>
      </c>
      <c r="F297" s="282">
        <v>93.265000000000001</v>
      </c>
      <c r="G297" s="280" t="s">
        <v>829</v>
      </c>
      <c r="H297" s="280" t="s">
        <v>887</v>
      </c>
      <c r="I297" s="284" t="s">
        <v>1030</v>
      </c>
      <c r="J297" s="284" t="s">
        <v>806</v>
      </c>
      <c r="K297" s="280">
        <v>340</v>
      </c>
      <c r="L297" s="280">
        <v>244</v>
      </c>
      <c r="M297" s="280" t="s">
        <v>59</v>
      </c>
      <c r="N297" s="293" t="s">
        <v>1285</v>
      </c>
      <c r="O297" s="292" t="s">
        <v>1114</v>
      </c>
      <c r="P297" s="287" t="s">
        <v>959</v>
      </c>
      <c r="Q297" s="285"/>
    </row>
    <row r="298" spans="1:18" s="157" customFormat="1" ht="183" customHeight="1" x14ac:dyDescent="0.25">
      <c r="A298" s="280">
        <v>295</v>
      </c>
      <c r="B298" s="280" t="s">
        <v>1197</v>
      </c>
      <c r="C298" s="281">
        <v>42528</v>
      </c>
      <c r="D298" s="281" t="s">
        <v>1264</v>
      </c>
      <c r="E298" s="280" t="s">
        <v>1193</v>
      </c>
      <c r="F298" s="282">
        <v>120.67833</v>
      </c>
      <c r="G298" s="280" t="s">
        <v>829</v>
      </c>
      <c r="H298" s="280" t="s">
        <v>887</v>
      </c>
      <c r="I298" s="284" t="s">
        <v>1387</v>
      </c>
      <c r="J298" s="284" t="s">
        <v>806</v>
      </c>
      <c r="K298" s="280">
        <v>340</v>
      </c>
      <c r="L298" s="280">
        <v>244</v>
      </c>
      <c r="M298" s="280" t="s">
        <v>59</v>
      </c>
      <c r="N298" s="293" t="s">
        <v>1267</v>
      </c>
      <c r="O298" s="292" t="s">
        <v>1114</v>
      </c>
      <c r="P298" s="287" t="s">
        <v>959</v>
      </c>
      <c r="Q298" s="285"/>
    </row>
    <row r="299" spans="1:18" s="157" customFormat="1" ht="183" customHeight="1" x14ac:dyDescent="0.25">
      <c r="A299" s="280">
        <v>296</v>
      </c>
      <c r="B299" s="280" t="s">
        <v>1201</v>
      </c>
      <c r="C299" s="281">
        <v>42537</v>
      </c>
      <c r="D299" s="281" t="s">
        <v>1284</v>
      </c>
      <c r="E299" s="280" t="s">
        <v>1200</v>
      </c>
      <c r="F299" s="282">
        <v>57.2301</v>
      </c>
      <c r="G299" s="280" t="s">
        <v>829</v>
      </c>
      <c r="H299" s="280" t="s">
        <v>890</v>
      </c>
      <c r="I299" s="284" t="s">
        <v>1127</v>
      </c>
      <c r="J299" s="284" t="s">
        <v>806</v>
      </c>
      <c r="K299" s="280">
        <v>340</v>
      </c>
      <c r="L299" s="280">
        <v>244</v>
      </c>
      <c r="M299" s="280" t="s">
        <v>59</v>
      </c>
      <c r="N299" s="293" t="s">
        <v>1286</v>
      </c>
      <c r="O299" s="292" t="s">
        <v>1266</v>
      </c>
      <c r="P299" s="287" t="s">
        <v>959</v>
      </c>
      <c r="Q299" s="285"/>
    </row>
    <row r="300" spans="1:18" s="157" customFormat="1" ht="183" customHeight="1" x14ac:dyDescent="0.25">
      <c r="A300" s="280">
        <v>297</v>
      </c>
      <c r="B300" s="280" t="s">
        <v>1156</v>
      </c>
      <c r="C300" s="281">
        <v>42356</v>
      </c>
      <c r="D300" s="281" t="s">
        <v>1253</v>
      </c>
      <c r="E300" s="280" t="s">
        <v>1215</v>
      </c>
      <c r="F300" s="282">
        <v>487.68</v>
      </c>
      <c r="G300" s="280" t="s">
        <v>1082</v>
      </c>
      <c r="H300" s="280" t="s">
        <v>720</v>
      </c>
      <c r="I300" s="284" t="s">
        <v>1219</v>
      </c>
      <c r="J300" s="284" t="s">
        <v>806</v>
      </c>
      <c r="K300" s="280">
        <v>224</v>
      </c>
      <c r="L300" s="280">
        <v>244</v>
      </c>
      <c r="M300" s="280" t="s">
        <v>248</v>
      </c>
      <c r="N300" s="293" t="s">
        <v>1210</v>
      </c>
      <c r="O300" s="292" t="s">
        <v>1216</v>
      </c>
      <c r="P300" s="287" t="s">
        <v>961</v>
      </c>
      <c r="Q300" s="285" t="s">
        <v>1217</v>
      </c>
    </row>
    <row r="301" spans="1:18" s="157" customFormat="1" ht="183" customHeight="1" x14ac:dyDescent="0.25">
      <c r="A301" s="280">
        <v>298</v>
      </c>
      <c r="B301" s="280" t="s">
        <v>1156</v>
      </c>
      <c r="C301" s="281">
        <v>42339</v>
      </c>
      <c r="D301" s="281" t="s">
        <v>990</v>
      </c>
      <c r="E301" s="280" t="s">
        <v>1215</v>
      </c>
      <c r="F301" s="282">
        <v>110</v>
      </c>
      <c r="G301" s="280" t="s">
        <v>1082</v>
      </c>
      <c r="H301" s="280" t="s">
        <v>720</v>
      </c>
      <c r="I301" s="284" t="s">
        <v>1218</v>
      </c>
      <c r="J301" s="284" t="s">
        <v>806</v>
      </c>
      <c r="K301" s="280">
        <v>224</v>
      </c>
      <c r="L301" s="280">
        <v>244</v>
      </c>
      <c r="M301" s="280" t="s">
        <v>248</v>
      </c>
      <c r="N301" s="293">
        <v>106</v>
      </c>
      <c r="O301" s="292" t="s">
        <v>1220</v>
      </c>
      <c r="P301" s="287" t="s">
        <v>961</v>
      </c>
      <c r="Q301" s="285"/>
    </row>
    <row r="302" spans="1:18" s="157" customFormat="1" ht="183" customHeight="1" x14ac:dyDescent="0.25">
      <c r="A302" s="280">
        <v>299</v>
      </c>
      <c r="B302" s="280" t="s">
        <v>1156</v>
      </c>
      <c r="C302" s="281">
        <v>42339</v>
      </c>
      <c r="D302" s="281" t="s">
        <v>990</v>
      </c>
      <c r="E302" s="280" t="s">
        <v>1215</v>
      </c>
      <c r="F302" s="282">
        <v>639</v>
      </c>
      <c r="G302" s="280" t="s">
        <v>1082</v>
      </c>
      <c r="H302" s="280" t="s">
        <v>720</v>
      </c>
      <c r="I302" s="284" t="s">
        <v>1221</v>
      </c>
      <c r="J302" s="284" t="s">
        <v>806</v>
      </c>
      <c r="K302" s="280">
        <v>224</v>
      </c>
      <c r="L302" s="280">
        <v>244</v>
      </c>
      <c r="M302" s="280" t="s">
        <v>248</v>
      </c>
      <c r="N302" s="293" t="s">
        <v>1211</v>
      </c>
      <c r="O302" s="292" t="s">
        <v>1233</v>
      </c>
      <c r="P302" s="287" t="s">
        <v>961</v>
      </c>
      <c r="Q302" s="285"/>
    </row>
    <row r="303" spans="1:18" s="157" customFormat="1" ht="183" customHeight="1" x14ac:dyDescent="0.25">
      <c r="A303" s="280">
        <v>300</v>
      </c>
      <c r="B303" s="280" t="s">
        <v>1156</v>
      </c>
      <c r="C303" s="281">
        <v>42339</v>
      </c>
      <c r="D303" s="281" t="s">
        <v>990</v>
      </c>
      <c r="E303" s="280" t="s">
        <v>1215</v>
      </c>
      <c r="F303" s="282">
        <v>110.271</v>
      </c>
      <c r="G303" s="280" t="s">
        <v>1082</v>
      </c>
      <c r="H303" s="280" t="s">
        <v>720</v>
      </c>
      <c r="I303" s="284" t="s">
        <v>1223</v>
      </c>
      <c r="J303" s="284" t="s">
        <v>806</v>
      </c>
      <c r="K303" s="280">
        <v>224</v>
      </c>
      <c r="L303" s="280">
        <v>244</v>
      </c>
      <c r="M303" s="280" t="s">
        <v>248</v>
      </c>
      <c r="N303" s="293">
        <v>2</v>
      </c>
      <c r="O303" s="292" t="s">
        <v>1222</v>
      </c>
      <c r="P303" s="287" t="s">
        <v>961</v>
      </c>
      <c r="Q303" s="285"/>
    </row>
    <row r="304" spans="1:18" s="157" customFormat="1" ht="183" customHeight="1" x14ac:dyDescent="0.25">
      <c r="A304" s="280">
        <v>301</v>
      </c>
      <c r="B304" s="280" t="s">
        <v>1156</v>
      </c>
      <c r="C304" s="281">
        <v>42339</v>
      </c>
      <c r="D304" s="281" t="s">
        <v>990</v>
      </c>
      <c r="E304" s="280" t="s">
        <v>1215</v>
      </c>
      <c r="F304" s="282">
        <v>617.68200000000002</v>
      </c>
      <c r="G304" s="280" t="s">
        <v>1082</v>
      </c>
      <c r="H304" s="280" t="s">
        <v>720</v>
      </c>
      <c r="I304" s="284" t="s">
        <v>295</v>
      </c>
      <c r="J304" s="284" t="s">
        <v>806</v>
      </c>
      <c r="K304" s="280">
        <v>224</v>
      </c>
      <c r="L304" s="280">
        <v>244</v>
      </c>
      <c r="M304" s="280" t="s">
        <v>248</v>
      </c>
      <c r="N304" s="292" t="s">
        <v>1225</v>
      </c>
      <c r="O304" s="292" t="s">
        <v>1224</v>
      </c>
      <c r="P304" s="287" t="s">
        <v>961</v>
      </c>
      <c r="Q304" s="285"/>
    </row>
    <row r="305" spans="1:17" s="157" customFormat="1" ht="183" customHeight="1" x14ac:dyDescent="0.25">
      <c r="A305" s="280">
        <v>302</v>
      </c>
      <c r="B305" s="280" t="s">
        <v>1156</v>
      </c>
      <c r="C305" s="281">
        <v>42339</v>
      </c>
      <c r="D305" s="281" t="s">
        <v>990</v>
      </c>
      <c r="E305" s="280" t="s">
        <v>1215</v>
      </c>
      <c r="F305" s="282">
        <v>88.370199999999997</v>
      </c>
      <c r="G305" s="280" t="s">
        <v>1082</v>
      </c>
      <c r="H305" s="280" t="s">
        <v>720</v>
      </c>
      <c r="I305" s="284" t="s">
        <v>302</v>
      </c>
      <c r="J305" s="284" t="s">
        <v>806</v>
      </c>
      <c r="K305" s="280">
        <v>224</v>
      </c>
      <c r="L305" s="280">
        <v>244</v>
      </c>
      <c r="M305" s="280" t="s">
        <v>248</v>
      </c>
      <c r="N305" s="293" t="s">
        <v>1212</v>
      </c>
      <c r="O305" s="292" t="s">
        <v>1214</v>
      </c>
      <c r="P305" s="287" t="s">
        <v>961</v>
      </c>
      <c r="Q305" s="285"/>
    </row>
    <row r="306" spans="1:17" s="157" customFormat="1" ht="183" customHeight="1" x14ac:dyDescent="0.25">
      <c r="A306" s="280">
        <v>303</v>
      </c>
      <c r="B306" s="280" t="s">
        <v>1156</v>
      </c>
      <c r="C306" s="281">
        <v>42339</v>
      </c>
      <c r="D306" s="281" t="s">
        <v>990</v>
      </c>
      <c r="E306" s="280" t="s">
        <v>1215</v>
      </c>
      <c r="F306" s="282">
        <v>5</v>
      </c>
      <c r="G306" s="280" t="s">
        <v>1082</v>
      </c>
      <c r="H306" s="280" t="s">
        <v>720</v>
      </c>
      <c r="I306" s="284" t="s">
        <v>1227</v>
      </c>
      <c r="J306" s="284" t="s">
        <v>806</v>
      </c>
      <c r="K306" s="280">
        <v>224</v>
      </c>
      <c r="L306" s="280">
        <v>244</v>
      </c>
      <c r="M306" s="280" t="s">
        <v>248</v>
      </c>
      <c r="N306" s="292" t="s">
        <v>1226</v>
      </c>
      <c r="O306" s="292" t="s">
        <v>1213</v>
      </c>
      <c r="P306" s="287" t="s">
        <v>961</v>
      </c>
      <c r="Q306" s="285"/>
    </row>
    <row r="307" spans="1:17" s="157" customFormat="1" ht="183" customHeight="1" x14ac:dyDescent="0.25">
      <c r="A307" s="280">
        <v>303</v>
      </c>
      <c r="B307" s="280" t="s">
        <v>1156</v>
      </c>
      <c r="C307" s="281">
        <v>42339</v>
      </c>
      <c r="D307" s="281" t="s">
        <v>1229</v>
      </c>
      <c r="E307" s="280" t="s">
        <v>1215</v>
      </c>
      <c r="F307" s="282">
        <v>4.9569299999999998</v>
      </c>
      <c r="G307" s="280" t="s">
        <v>1082</v>
      </c>
      <c r="H307" s="280" t="s">
        <v>720</v>
      </c>
      <c r="I307" s="284" t="s">
        <v>972</v>
      </c>
      <c r="J307" s="284" t="s">
        <v>806</v>
      </c>
      <c r="K307" s="280">
        <v>224</v>
      </c>
      <c r="L307" s="280">
        <v>244</v>
      </c>
      <c r="M307" s="280" t="s">
        <v>248</v>
      </c>
      <c r="N307" s="293" t="s">
        <v>41</v>
      </c>
      <c r="O307" s="292" t="s">
        <v>1228</v>
      </c>
      <c r="P307" s="287" t="s">
        <v>961</v>
      </c>
      <c r="Q307" s="285"/>
    </row>
    <row r="308" spans="1:17" s="157" customFormat="1" ht="183" customHeight="1" x14ac:dyDescent="0.25">
      <c r="A308" s="280">
        <v>303</v>
      </c>
      <c r="B308" s="280" t="s">
        <v>1156</v>
      </c>
      <c r="C308" s="281">
        <v>42339</v>
      </c>
      <c r="D308" s="281" t="s">
        <v>990</v>
      </c>
      <c r="E308" s="280" t="s">
        <v>1215</v>
      </c>
      <c r="F308" s="282">
        <v>85</v>
      </c>
      <c r="G308" s="280" t="s">
        <v>1082</v>
      </c>
      <c r="H308" s="280" t="s">
        <v>720</v>
      </c>
      <c r="I308" s="284" t="s">
        <v>1097</v>
      </c>
      <c r="J308" s="284" t="s">
        <v>806</v>
      </c>
      <c r="K308" s="280">
        <v>224</v>
      </c>
      <c r="L308" s="280">
        <v>244</v>
      </c>
      <c r="M308" s="280" t="s">
        <v>248</v>
      </c>
      <c r="N308" s="293">
        <v>2</v>
      </c>
      <c r="O308" s="292" t="s">
        <v>1241</v>
      </c>
      <c r="P308" s="287" t="s">
        <v>961</v>
      </c>
      <c r="Q308" s="285"/>
    </row>
    <row r="309" spans="1:17" s="157" customFormat="1" ht="183" customHeight="1" x14ac:dyDescent="0.25">
      <c r="A309" s="280">
        <v>304</v>
      </c>
      <c r="B309" s="280" t="s">
        <v>369</v>
      </c>
      <c r="C309" s="281">
        <v>42583</v>
      </c>
      <c r="D309" s="281" t="s">
        <v>1244</v>
      </c>
      <c r="E309" s="280" t="s">
        <v>1215</v>
      </c>
      <c r="F309" s="282">
        <v>7.5</v>
      </c>
      <c r="G309" s="280" t="s">
        <v>1082</v>
      </c>
      <c r="H309" s="280" t="s">
        <v>720</v>
      </c>
      <c r="I309" s="284" t="s">
        <v>1245</v>
      </c>
      <c r="J309" s="284" t="s">
        <v>806</v>
      </c>
      <c r="K309" s="280">
        <v>223</v>
      </c>
      <c r="L309" s="280">
        <v>244</v>
      </c>
      <c r="M309" s="280" t="s">
        <v>248</v>
      </c>
      <c r="N309" s="292" t="s">
        <v>1401</v>
      </c>
      <c r="O309" s="292" t="s">
        <v>1243</v>
      </c>
      <c r="P309" s="287" t="s">
        <v>961</v>
      </c>
      <c r="Q309" s="285"/>
    </row>
    <row r="310" spans="1:17" s="157" customFormat="1" ht="183" customHeight="1" x14ac:dyDescent="0.25">
      <c r="A310" s="280">
        <v>305</v>
      </c>
      <c r="B310" s="280" t="s">
        <v>369</v>
      </c>
      <c r="C310" s="281">
        <v>42583</v>
      </c>
      <c r="D310" s="281" t="s">
        <v>1244</v>
      </c>
      <c r="E310" s="280" t="s">
        <v>1215</v>
      </c>
      <c r="F310" s="282">
        <v>7.5</v>
      </c>
      <c r="G310" s="280" t="s">
        <v>1082</v>
      </c>
      <c r="H310" s="280" t="s">
        <v>720</v>
      </c>
      <c r="I310" s="284" t="s">
        <v>1245</v>
      </c>
      <c r="J310" s="284" t="s">
        <v>806</v>
      </c>
      <c r="K310" s="280">
        <v>224</v>
      </c>
      <c r="L310" s="280">
        <v>244</v>
      </c>
      <c r="M310" s="280" t="s">
        <v>248</v>
      </c>
      <c r="N310" s="292" t="s">
        <v>1401</v>
      </c>
      <c r="O310" s="292" t="s">
        <v>1243</v>
      </c>
      <c r="P310" s="287" t="s">
        <v>961</v>
      </c>
      <c r="Q310" s="285"/>
    </row>
    <row r="311" spans="1:17" s="157" customFormat="1" ht="183" customHeight="1" x14ac:dyDescent="0.25">
      <c r="A311" s="280">
        <v>306</v>
      </c>
      <c r="B311" s="280" t="s">
        <v>1287</v>
      </c>
      <c r="C311" s="281">
        <v>42632</v>
      </c>
      <c r="D311" s="281" t="s">
        <v>1239</v>
      </c>
      <c r="E311" s="280" t="s">
        <v>1215</v>
      </c>
      <c r="F311" s="282">
        <v>17.674040000000002</v>
      </c>
      <c r="G311" s="280" t="s">
        <v>1082</v>
      </c>
      <c r="H311" s="280" t="s">
        <v>720</v>
      </c>
      <c r="I311" s="284" t="s">
        <v>302</v>
      </c>
      <c r="J311" s="284" t="s">
        <v>806</v>
      </c>
      <c r="K311" s="280">
        <v>224</v>
      </c>
      <c r="L311" s="280">
        <v>244</v>
      </c>
      <c r="M311" s="280" t="s">
        <v>248</v>
      </c>
      <c r="N311" s="292" t="s">
        <v>1471</v>
      </c>
      <c r="O311" s="292" t="s">
        <v>1246</v>
      </c>
      <c r="P311" s="287" t="s">
        <v>961</v>
      </c>
      <c r="Q311" s="285"/>
    </row>
    <row r="312" spans="1:17" s="157" customFormat="1" ht="183" customHeight="1" x14ac:dyDescent="0.25">
      <c r="A312" s="280">
        <v>307</v>
      </c>
      <c r="B312" s="280" t="s">
        <v>1288</v>
      </c>
      <c r="C312" s="281">
        <v>42622</v>
      </c>
      <c r="D312" s="281" t="s">
        <v>1242</v>
      </c>
      <c r="E312" s="280" t="s">
        <v>1215</v>
      </c>
      <c r="F312" s="282">
        <v>17.423999999999999</v>
      </c>
      <c r="G312" s="280" t="s">
        <v>1082</v>
      </c>
      <c r="H312" s="280" t="s">
        <v>720</v>
      </c>
      <c r="I312" s="284" t="s">
        <v>294</v>
      </c>
      <c r="J312" s="284" t="s">
        <v>806</v>
      </c>
      <c r="K312" s="280">
        <v>224</v>
      </c>
      <c r="L312" s="280">
        <v>244</v>
      </c>
      <c r="M312" s="280" t="s">
        <v>248</v>
      </c>
      <c r="N312" s="292" t="s">
        <v>1469</v>
      </c>
      <c r="O312" s="292" t="s">
        <v>155</v>
      </c>
      <c r="P312" s="287" t="s">
        <v>961</v>
      </c>
      <c r="Q312" s="285" t="s">
        <v>1388</v>
      </c>
    </row>
    <row r="313" spans="1:17" s="157" customFormat="1" ht="183" customHeight="1" x14ac:dyDescent="0.25">
      <c r="A313" s="280">
        <v>308</v>
      </c>
      <c r="B313" s="280" t="s">
        <v>1288</v>
      </c>
      <c r="C313" s="281">
        <v>42622</v>
      </c>
      <c r="D313" s="281" t="s">
        <v>1242</v>
      </c>
      <c r="E313" s="280" t="s">
        <v>1215</v>
      </c>
      <c r="F313" s="282">
        <v>4.5454499999999998</v>
      </c>
      <c r="G313" s="280" t="s">
        <v>1082</v>
      </c>
      <c r="H313" s="280" t="s">
        <v>720</v>
      </c>
      <c r="I313" s="284" t="s">
        <v>294</v>
      </c>
      <c r="J313" s="284" t="s">
        <v>806</v>
      </c>
      <c r="K313" s="280">
        <v>223</v>
      </c>
      <c r="L313" s="280">
        <v>244</v>
      </c>
      <c r="M313" s="280" t="s">
        <v>248</v>
      </c>
      <c r="N313" s="292" t="s">
        <v>1469</v>
      </c>
      <c r="O313" s="292" t="s">
        <v>155</v>
      </c>
      <c r="P313" s="287" t="s">
        <v>961</v>
      </c>
      <c r="Q313" s="285"/>
    </row>
    <row r="314" spans="1:17" s="157" customFormat="1" ht="183" customHeight="1" x14ac:dyDescent="0.25">
      <c r="A314" s="280">
        <v>309</v>
      </c>
      <c r="B314" s="280" t="s">
        <v>1293</v>
      </c>
      <c r="C314" s="281">
        <v>42675</v>
      </c>
      <c r="D314" s="281" t="s">
        <v>1239</v>
      </c>
      <c r="E314" s="280" t="s">
        <v>1215</v>
      </c>
      <c r="F314" s="282">
        <v>25.8</v>
      </c>
      <c r="G314" s="280" t="s">
        <v>1082</v>
      </c>
      <c r="H314" s="280" t="s">
        <v>720</v>
      </c>
      <c r="I314" s="284" t="s">
        <v>1346</v>
      </c>
      <c r="J314" s="284" t="s">
        <v>806</v>
      </c>
      <c r="K314" s="280">
        <v>224</v>
      </c>
      <c r="L314" s="280">
        <v>244</v>
      </c>
      <c r="M314" s="280" t="s">
        <v>248</v>
      </c>
      <c r="N314" s="292" t="s">
        <v>1472</v>
      </c>
      <c r="O314" s="292" t="s">
        <v>813</v>
      </c>
      <c r="P314" s="287" t="s">
        <v>961</v>
      </c>
      <c r="Q314" s="285"/>
    </row>
    <row r="315" spans="1:17" s="157" customFormat="1" ht="183" customHeight="1" x14ac:dyDescent="0.25">
      <c r="A315" s="280">
        <v>310</v>
      </c>
      <c r="B315" s="280" t="s">
        <v>1294</v>
      </c>
      <c r="C315" s="281">
        <v>42625</v>
      </c>
      <c r="D315" s="281" t="s">
        <v>1239</v>
      </c>
      <c r="E315" s="280" t="s">
        <v>1215</v>
      </c>
      <c r="F315" s="282">
        <v>22.054200000000002</v>
      </c>
      <c r="G315" s="280" t="s">
        <v>1082</v>
      </c>
      <c r="H315" s="280" t="s">
        <v>720</v>
      </c>
      <c r="I315" s="284" t="s">
        <v>1223</v>
      </c>
      <c r="J315" s="284" t="s">
        <v>806</v>
      </c>
      <c r="K315" s="280">
        <v>224</v>
      </c>
      <c r="L315" s="280">
        <v>244</v>
      </c>
      <c r="M315" s="280" t="s">
        <v>248</v>
      </c>
      <c r="N315" s="292" t="s">
        <v>1485</v>
      </c>
      <c r="O315" s="292" t="s">
        <v>1222</v>
      </c>
      <c r="P315" s="287" t="s">
        <v>959</v>
      </c>
      <c r="Q315" s="285"/>
    </row>
    <row r="316" spans="1:17" s="157" customFormat="1" ht="183" customHeight="1" x14ac:dyDescent="0.25">
      <c r="A316" s="280">
        <v>311</v>
      </c>
      <c r="B316" s="280" t="s">
        <v>1295</v>
      </c>
      <c r="C316" s="281">
        <v>42622</v>
      </c>
      <c r="D316" s="281" t="s">
        <v>1239</v>
      </c>
      <c r="E316" s="280" t="s">
        <v>1215</v>
      </c>
      <c r="F316" s="282">
        <v>1</v>
      </c>
      <c r="G316" s="280" t="s">
        <v>1082</v>
      </c>
      <c r="H316" s="280" t="s">
        <v>720</v>
      </c>
      <c r="I316" s="284" t="s">
        <v>1227</v>
      </c>
      <c r="J316" s="284" t="s">
        <v>806</v>
      </c>
      <c r="K316" s="280">
        <v>224</v>
      </c>
      <c r="L316" s="280">
        <v>244</v>
      </c>
      <c r="M316" s="280" t="s">
        <v>248</v>
      </c>
      <c r="N316" s="292" t="s">
        <v>1473</v>
      </c>
      <c r="O316" s="292" t="s">
        <v>1213</v>
      </c>
      <c r="P316" s="287" t="s">
        <v>959</v>
      </c>
      <c r="Q316" s="285"/>
    </row>
    <row r="317" spans="1:17" s="157" customFormat="1" ht="183" customHeight="1" x14ac:dyDescent="0.25">
      <c r="A317" s="280">
        <v>312</v>
      </c>
      <c r="B317" s="280" t="s">
        <v>1289</v>
      </c>
      <c r="C317" s="281">
        <v>42552</v>
      </c>
      <c r="D317" s="281" t="s">
        <v>1249</v>
      </c>
      <c r="E317" s="280" t="s">
        <v>1215</v>
      </c>
      <c r="F317" s="282">
        <v>220.5</v>
      </c>
      <c r="G317" s="280" t="s">
        <v>1082</v>
      </c>
      <c r="H317" s="280" t="s">
        <v>720</v>
      </c>
      <c r="I317" s="284" t="s">
        <v>329</v>
      </c>
      <c r="J317" s="284" t="s">
        <v>806</v>
      </c>
      <c r="K317" s="280">
        <v>224</v>
      </c>
      <c r="L317" s="280">
        <v>244</v>
      </c>
      <c r="M317" s="280" t="s">
        <v>248</v>
      </c>
      <c r="N317" s="292" t="s">
        <v>1305</v>
      </c>
      <c r="O317" s="292" t="s">
        <v>154</v>
      </c>
      <c r="P317" s="287" t="s">
        <v>961</v>
      </c>
      <c r="Q317" s="285"/>
    </row>
    <row r="318" spans="1:17" s="157" customFormat="1" ht="183" customHeight="1" x14ac:dyDescent="0.25">
      <c r="A318" s="280">
        <v>313</v>
      </c>
      <c r="B318" s="280" t="s">
        <v>1290</v>
      </c>
      <c r="C318" s="281">
        <v>42622</v>
      </c>
      <c r="D318" s="281" t="s">
        <v>1242</v>
      </c>
      <c r="E318" s="280" t="s">
        <v>1215</v>
      </c>
      <c r="F318" s="282">
        <v>4.2848100000000002</v>
      </c>
      <c r="G318" s="280" t="s">
        <v>1082</v>
      </c>
      <c r="H318" s="280" t="s">
        <v>720</v>
      </c>
      <c r="I318" s="284" t="s">
        <v>332</v>
      </c>
      <c r="J318" s="284" t="s">
        <v>806</v>
      </c>
      <c r="K318" s="280">
        <v>224</v>
      </c>
      <c r="L318" s="280">
        <v>244</v>
      </c>
      <c r="M318" s="280" t="s">
        <v>248</v>
      </c>
      <c r="N318" s="292" t="s">
        <v>1467</v>
      </c>
      <c r="O318" s="292" t="s">
        <v>158</v>
      </c>
      <c r="P318" s="287" t="s">
        <v>961</v>
      </c>
      <c r="Q318" s="285" t="s">
        <v>1388</v>
      </c>
    </row>
    <row r="319" spans="1:17" s="157" customFormat="1" ht="183" customHeight="1" x14ac:dyDescent="0.25">
      <c r="A319" s="280">
        <v>314</v>
      </c>
      <c r="B319" s="280" t="s">
        <v>1296</v>
      </c>
      <c r="C319" s="281">
        <v>42622</v>
      </c>
      <c r="D319" s="281" t="s">
        <v>1239</v>
      </c>
      <c r="E319" s="280" t="s">
        <v>1215</v>
      </c>
      <c r="F319" s="282">
        <v>30.721340000000001</v>
      </c>
      <c r="G319" s="280" t="s">
        <v>1082</v>
      </c>
      <c r="H319" s="280" t="s">
        <v>720</v>
      </c>
      <c r="I319" s="284" t="s">
        <v>334</v>
      </c>
      <c r="J319" s="284" t="s">
        <v>806</v>
      </c>
      <c r="K319" s="280">
        <v>224</v>
      </c>
      <c r="L319" s="280">
        <v>244</v>
      </c>
      <c r="M319" s="280" t="s">
        <v>248</v>
      </c>
      <c r="N319" s="292" t="s">
        <v>1468</v>
      </c>
      <c r="O319" s="292" t="s">
        <v>1453</v>
      </c>
      <c r="P319" s="287" t="s">
        <v>961</v>
      </c>
      <c r="Q319" s="285"/>
    </row>
    <row r="320" spans="1:17" s="157" customFormat="1" ht="183" customHeight="1" x14ac:dyDescent="0.25">
      <c r="A320" s="280">
        <v>315</v>
      </c>
      <c r="B320" s="280" t="s">
        <v>1258</v>
      </c>
      <c r="C320" s="281">
        <v>42633</v>
      </c>
      <c r="D320" s="281">
        <v>42735</v>
      </c>
      <c r="E320" s="280" t="s">
        <v>1436</v>
      </c>
      <c r="F320" s="282">
        <v>116</v>
      </c>
      <c r="G320" s="280" t="s">
        <v>1082</v>
      </c>
      <c r="H320" s="280" t="s">
        <v>1257</v>
      </c>
      <c r="I320" s="284" t="s">
        <v>1256</v>
      </c>
      <c r="J320" s="284" t="s">
        <v>806</v>
      </c>
      <c r="K320" s="280">
        <v>226</v>
      </c>
      <c r="L320" s="280">
        <v>244</v>
      </c>
      <c r="M320" s="280" t="s">
        <v>228</v>
      </c>
      <c r="N320" s="292" t="s">
        <v>1439</v>
      </c>
      <c r="O320" s="292" t="s">
        <v>1452</v>
      </c>
      <c r="P320" s="287" t="s">
        <v>959</v>
      </c>
      <c r="Q320" s="285"/>
    </row>
    <row r="321" spans="1:17" s="157" customFormat="1" ht="183" customHeight="1" x14ac:dyDescent="0.25">
      <c r="A321" s="280">
        <v>317</v>
      </c>
      <c r="B321" s="280" t="s">
        <v>1291</v>
      </c>
      <c r="C321" s="281">
        <v>42625</v>
      </c>
      <c r="D321" s="281" t="s">
        <v>1239</v>
      </c>
      <c r="E321" s="280" t="s">
        <v>1215</v>
      </c>
      <c r="F321" s="282">
        <v>22</v>
      </c>
      <c r="G321" s="280" t="s">
        <v>1082</v>
      </c>
      <c r="H321" s="280" t="s">
        <v>720</v>
      </c>
      <c r="I321" s="284" t="s">
        <v>1218</v>
      </c>
      <c r="J321" s="284" t="s">
        <v>806</v>
      </c>
      <c r="K321" s="280">
        <v>224</v>
      </c>
      <c r="L321" s="280">
        <v>244</v>
      </c>
      <c r="M321" s="280" t="s">
        <v>248</v>
      </c>
      <c r="N321" s="292">
        <v>106</v>
      </c>
      <c r="O321" s="292" t="s">
        <v>1220</v>
      </c>
      <c r="P321" s="287" t="s">
        <v>959</v>
      </c>
      <c r="Q321" s="285" t="s">
        <v>1388</v>
      </c>
    </row>
    <row r="322" spans="1:17" s="157" customFormat="1" ht="183" customHeight="1" x14ac:dyDescent="0.25">
      <c r="A322" s="280">
        <v>318</v>
      </c>
      <c r="B322" s="280" t="s">
        <v>1297</v>
      </c>
      <c r="C322" s="281">
        <v>42548</v>
      </c>
      <c r="D322" s="281" t="s">
        <v>812</v>
      </c>
      <c r="E322" s="280" t="s">
        <v>1273</v>
      </c>
      <c r="F322" s="282">
        <v>72.545400000000001</v>
      </c>
      <c r="G322" s="280" t="s">
        <v>1082</v>
      </c>
      <c r="H322" s="280" t="s">
        <v>756</v>
      </c>
      <c r="I322" s="284" t="s">
        <v>1274</v>
      </c>
      <c r="J322" s="284" t="s">
        <v>806</v>
      </c>
      <c r="K322" s="280">
        <v>225</v>
      </c>
      <c r="L322" s="280">
        <v>244</v>
      </c>
      <c r="M322" s="280" t="s">
        <v>248</v>
      </c>
      <c r="N322" s="292" t="s">
        <v>1394</v>
      </c>
      <c r="O322" s="292" t="s">
        <v>1275</v>
      </c>
      <c r="P322" s="287" t="s">
        <v>961</v>
      </c>
      <c r="Q322" s="285"/>
    </row>
    <row r="323" spans="1:17" s="157" customFormat="1" ht="183" customHeight="1" x14ac:dyDescent="0.25">
      <c r="A323" s="280">
        <v>319</v>
      </c>
      <c r="B323" s="280" t="s">
        <v>1298</v>
      </c>
      <c r="C323" s="281">
        <v>42562</v>
      </c>
      <c r="D323" s="281" t="s">
        <v>812</v>
      </c>
      <c r="E323" s="280" t="s">
        <v>1278</v>
      </c>
      <c r="F323" s="282">
        <v>8.5496400000000001</v>
      </c>
      <c r="G323" s="280" t="s">
        <v>1082</v>
      </c>
      <c r="H323" s="280" t="s">
        <v>756</v>
      </c>
      <c r="I323" s="284" t="s">
        <v>910</v>
      </c>
      <c r="J323" s="284" t="s">
        <v>806</v>
      </c>
      <c r="K323" s="280">
        <v>225</v>
      </c>
      <c r="L323" s="280">
        <v>244</v>
      </c>
      <c r="M323" s="280" t="s">
        <v>248</v>
      </c>
      <c r="N323" s="292" t="s">
        <v>1276</v>
      </c>
      <c r="O323" s="292" t="s">
        <v>1277</v>
      </c>
      <c r="P323" s="287" t="s">
        <v>961</v>
      </c>
      <c r="Q323" s="285"/>
    </row>
    <row r="324" spans="1:17" s="157" customFormat="1" ht="183" customHeight="1" x14ac:dyDescent="0.25">
      <c r="A324" s="280">
        <v>320</v>
      </c>
      <c r="B324" s="280" t="s">
        <v>1292</v>
      </c>
      <c r="C324" s="281">
        <v>42552</v>
      </c>
      <c r="D324" s="281" t="s">
        <v>1249</v>
      </c>
      <c r="E324" s="280" t="s">
        <v>1279</v>
      </c>
      <c r="F324" s="282">
        <v>7.4279999999999999</v>
      </c>
      <c r="G324" s="280" t="s">
        <v>1082</v>
      </c>
      <c r="H324" s="280" t="s">
        <v>1302</v>
      </c>
      <c r="I324" s="284" t="s">
        <v>1280</v>
      </c>
      <c r="J324" s="284" t="s">
        <v>806</v>
      </c>
      <c r="K324" s="280">
        <v>226</v>
      </c>
      <c r="L324" s="280">
        <v>242</v>
      </c>
      <c r="M324" s="280" t="s">
        <v>249</v>
      </c>
      <c r="N324" s="292" t="s">
        <v>1281</v>
      </c>
      <c r="O324" s="292" t="s">
        <v>1282</v>
      </c>
      <c r="P324" s="287" t="s">
        <v>961</v>
      </c>
      <c r="Q324" s="285"/>
    </row>
    <row r="325" spans="1:17" s="157" customFormat="1" ht="183" customHeight="1" x14ac:dyDescent="0.25">
      <c r="A325" s="280"/>
      <c r="B325" s="280" t="s">
        <v>1323</v>
      </c>
      <c r="C325" s="281">
        <v>42522</v>
      </c>
      <c r="D325" s="281" t="s">
        <v>1304</v>
      </c>
      <c r="E325" s="280" t="s">
        <v>1300</v>
      </c>
      <c r="F325" s="282">
        <v>25</v>
      </c>
      <c r="G325" s="280" t="s">
        <v>1082</v>
      </c>
      <c r="H325" s="280" t="s">
        <v>1301</v>
      </c>
      <c r="I325" s="284" t="s">
        <v>1280</v>
      </c>
      <c r="J325" s="284" t="s">
        <v>806</v>
      </c>
      <c r="K325" s="280">
        <v>226</v>
      </c>
      <c r="L325" s="280">
        <v>242</v>
      </c>
      <c r="M325" s="280" t="s">
        <v>249</v>
      </c>
      <c r="N325" s="292" t="s">
        <v>1263</v>
      </c>
      <c r="O325" s="292" t="s">
        <v>1299</v>
      </c>
      <c r="P325" s="287" t="s">
        <v>959</v>
      </c>
      <c r="Q325" s="285"/>
    </row>
    <row r="326" spans="1:17" s="157" customFormat="1" ht="183" customHeight="1" x14ac:dyDescent="0.25">
      <c r="A326" s="280"/>
      <c r="B326" s="280" t="s">
        <v>1324</v>
      </c>
      <c r="C326" s="281">
        <v>42522</v>
      </c>
      <c r="D326" s="281" t="s">
        <v>1304</v>
      </c>
      <c r="E326" s="280" t="s">
        <v>1300</v>
      </c>
      <c r="F326" s="282">
        <v>50</v>
      </c>
      <c r="G326" s="280" t="s">
        <v>1082</v>
      </c>
      <c r="H326" s="280" t="s">
        <v>1301</v>
      </c>
      <c r="I326" s="284" t="s">
        <v>1280</v>
      </c>
      <c r="J326" s="284" t="s">
        <v>806</v>
      </c>
      <c r="K326" s="280">
        <v>226</v>
      </c>
      <c r="L326" s="280">
        <v>244</v>
      </c>
      <c r="M326" s="280" t="s">
        <v>249</v>
      </c>
      <c r="N326" s="292" t="s">
        <v>1303</v>
      </c>
      <c r="O326" s="292" t="s">
        <v>1299</v>
      </c>
      <c r="P326" s="287" t="s">
        <v>959</v>
      </c>
      <c r="Q326" s="285"/>
    </row>
    <row r="327" spans="1:17" s="157" customFormat="1" ht="183" customHeight="1" x14ac:dyDescent="0.25">
      <c r="A327" s="280"/>
      <c r="B327" s="280" t="s">
        <v>1315</v>
      </c>
      <c r="C327" s="281">
        <v>42531</v>
      </c>
      <c r="D327" s="281" t="s">
        <v>1316</v>
      </c>
      <c r="E327" s="280" t="s">
        <v>1312</v>
      </c>
      <c r="F327" s="282">
        <v>34.012</v>
      </c>
      <c r="G327" s="280" t="s">
        <v>1082</v>
      </c>
      <c r="H327" s="280" t="s">
        <v>1306</v>
      </c>
      <c r="I327" s="284" t="s">
        <v>306</v>
      </c>
      <c r="J327" s="284" t="s">
        <v>806</v>
      </c>
      <c r="K327" s="280">
        <v>221</v>
      </c>
      <c r="L327" s="280">
        <v>242</v>
      </c>
      <c r="M327" s="280" t="s">
        <v>249</v>
      </c>
      <c r="N327" s="292" t="s">
        <v>1389</v>
      </c>
      <c r="O327" s="292" t="s">
        <v>66</v>
      </c>
      <c r="P327" s="287" t="s">
        <v>959</v>
      </c>
      <c r="Q327" s="285"/>
    </row>
    <row r="328" spans="1:17" s="157" customFormat="1" ht="183" customHeight="1" x14ac:dyDescent="0.25">
      <c r="A328" s="280"/>
      <c r="B328" s="280" t="s">
        <v>1317</v>
      </c>
      <c r="C328" s="281">
        <v>42549</v>
      </c>
      <c r="D328" s="281" t="s">
        <v>1316</v>
      </c>
      <c r="E328" s="280" t="s">
        <v>1313</v>
      </c>
      <c r="F328" s="282">
        <v>16.52</v>
      </c>
      <c r="G328" s="280" t="s">
        <v>1082</v>
      </c>
      <c r="H328" s="280" t="s">
        <v>1306</v>
      </c>
      <c r="I328" s="284" t="s">
        <v>1314</v>
      </c>
      <c r="J328" s="284" t="s">
        <v>806</v>
      </c>
      <c r="K328" s="280">
        <v>221</v>
      </c>
      <c r="L328" s="280">
        <v>242</v>
      </c>
      <c r="M328" s="280" t="s">
        <v>249</v>
      </c>
      <c r="N328" s="292" t="s">
        <v>1390</v>
      </c>
      <c r="O328" s="292" t="s">
        <v>66</v>
      </c>
      <c r="P328" s="287" t="s">
        <v>959</v>
      </c>
      <c r="Q328" s="285"/>
    </row>
    <row r="329" spans="1:17" s="157" customFormat="1" ht="183" customHeight="1" x14ac:dyDescent="0.25">
      <c r="A329" s="280"/>
      <c r="B329" s="280" t="s">
        <v>1318</v>
      </c>
      <c r="C329" s="281">
        <v>42549</v>
      </c>
      <c r="D329" s="281" t="s">
        <v>1322</v>
      </c>
      <c r="E329" s="280" t="s">
        <v>1307</v>
      </c>
      <c r="F329" s="282">
        <v>86.4</v>
      </c>
      <c r="G329" s="280" t="s">
        <v>1082</v>
      </c>
      <c r="H329" s="280" t="s">
        <v>1310</v>
      </c>
      <c r="I329" s="284" t="s">
        <v>1280</v>
      </c>
      <c r="J329" s="284" t="s">
        <v>806</v>
      </c>
      <c r="K329" s="280">
        <v>225</v>
      </c>
      <c r="L329" s="280">
        <v>244</v>
      </c>
      <c r="M329" s="280" t="s">
        <v>249</v>
      </c>
      <c r="N329" s="292" t="s">
        <v>1340</v>
      </c>
      <c r="O329" s="292" t="s">
        <v>1341</v>
      </c>
      <c r="P329" s="287" t="s">
        <v>961</v>
      </c>
      <c r="Q329" s="285"/>
    </row>
    <row r="330" spans="1:17" s="157" customFormat="1" ht="183" customHeight="1" x14ac:dyDescent="0.25">
      <c r="A330" s="280"/>
      <c r="B330" s="280" t="s">
        <v>1319</v>
      </c>
      <c r="C330" s="281">
        <v>42549</v>
      </c>
      <c r="D330" s="281" t="s">
        <v>1322</v>
      </c>
      <c r="E330" s="280" t="s">
        <v>1320</v>
      </c>
      <c r="F330" s="282">
        <v>5.1928999999999998</v>
      </c>
      <c r="G330" s="280" t="s">
        <v>1082</v>
      </c>
      <c r="H330" s="280" t="s">
        <v>1309</v>
      </c>
      <c r="I330" s="284" t="s">
        <v>1061</v>
      </c>
      <c r="J330" s="284" t="s">
        <v>806</v>
      </c>
      <c r="K330" s="280">
        <v>225</v>
      </c>
      <c r="L330" s="280">
        <v>244</v>
      </c>
      <c r="M330" s="280" t="s">
        <v>249</v>
      </c>
      <c r="N330" s="292" t="s">
        <v>1342</v>
      </c>
      <c r="O330" s="292" t="s">
        <v>1343</v>
      </c>
      <c r="P330" s="287" t="s">
        <v>961</v>
      </c>
      <c r="Q330" s="285"/>
    </row>
    <row r="331" spans="1:17" s="157" customFormat="1" ht="183" customHeight="1" x14ac:dyDescent="0.25">
      <c r="A331" s="280"/>
      <c r="B331" s="280" t="s">
        <v>1321</v>
      </c>
      <c r="C331" s="281">
        <v>42549</v>
      </c>
      <c r="D331" s="281" t="s">
        <v>1322</v>
      </c>
      <c r="E331" s="280" t="s">
        <v>1308</v>
      </c>
      <c r="F331" s="282">
        <v>15</v>
      </c>
      <c r="G331" s="280" t="s">
        <v>1082</v>
      </c>
      <c r="H331" s="280" t="s">
        <v>1311</v>
      </c>
      <c r="I331" s="284" t="s">
        <v>1061</v>
      </c>
      <c r="J331" s="284" t="s">
        <v>806</v>
      </c>
      <c r="K331" s="280">
        <v>225</v>
      </c>
      <c r="L331" s="280">
        <v>244</v>
      </c>
      <c r="M331" s="280" t="s">
        <v>249</v>
      </c>
      <c r="N331" s="292" t="s">
        <v>1347</v>
      </c>
      <c r="O331" s="292" t="s">
        <v>1348</v>
      </c>
      <c r="P331" s="287" t="s">
        <v>961</v>
      </c>
      <c r="Q331" s="285"/>
    </row>
    <row r="332" spans="1:17" s="157" customFormat="1" ht="183" customHeight="1" x14ac:dyDescent="0.25">
      <c r="A332" s="280"/>
      <c r="B332" s="280" t="s">
        <v>1357</v>
      </c>
      <c r="C332" s="281">
        <v>42552</v>
      </c>
      <c r="D332" s="281" t="s">
        <v>1344</v>
      </c>
      <c r="E332" s="280" t="s">
        <v>716</v>
      </c>
      <c r="F332" s="282">
        <v>99</v>
      </c>
      <c r="G332" s="280" t="s">
        <v>257</v>
      </c>
      <c r="H332" s="280" t="s">
        <v>718</v>
      </c>
      <c r="I332" s="284" t="s">
        <v>717</v>
      </c>
      <c r="J332" s="284" t="s">
        <v>806</v>
      </c>
      <c r="K332" s="280">
        <v>221</v>
      </c>
      <c r="L332" s="280">
        <v>242</v>
      </c>
      <c r="M332" s="280" t="s">
        <v>249</v>
      </c>
      <c r="N332" s="292" t="s">
        <v>1345</v>
      </c>
      <c r="O332" s="292" t="s">
        <v>719</v>
      </c>
      <c r="P332" s="287" t="s">
        <v>961</v>
      </c>
      <c r="Q332" s="285"/>
    </row>
    <row r="333" spans="1:17" ht="112.5" x14ac:dyDescent="0.25">
      <c r="A333" s="291">
        <v>47</v>
      </c>
      <c r="B333" s="284" t="s">
        <v>374</v>
      </c>
      <c r="C333" s="281">
        <v>42562</v>
      </c>
      <c r="D333" s="281" t="s">
        <v>250</v>
      </c>
      <c r="E333" s="280" t="s">
        <v>1349</v>
      </c>
      <c r="F333" s="282">
        <v>18</v>
      </c>
      <c r="G333" s="280" t="s">
        <v>244</v>
      </c>
      <c r="H333" s="280" t="s">
        <v>760</v>
      </c>
      <c r="I333" s="280" t="s">
        <v>1350</v>
      </c>
      <c r="J333" s="280" t="s">
        <v>806</v>
      </c>
      <c r="K333" s="280">
        <v>225</v>
      </c>
      <c r="L333" s="280">
        <v>244</v>
      </c>
      <c r="M333" s="280" t="s">
        <v>249</v>
      </c>
      <c r="N333" s="280" t="s">
        <v>1364</v>
      </c>
      <c r="O333" s="280" t="s">
        <v>52</v>
      </c>
      <c r="P333" s="287" t="s">
        <v>959</v>
      </c>
      <c r="Q333" s="285"/>
    </row>
    <row r="334" spans="1:17" ht="112.5" customHeight="1" x14ac:dyDescent="0.25">
      <c r="A334" s="291"/>
      <c r="B334" s="284" t="s">
        <v>1358</v>
      </c>
      <c r="C334" s="281">
        <v>42573</v>
      </c>
      <c r="D334" s="281" t="s">
        <v>1408</v>
      </c>
      <c r="E334" s="280" t="s">
        <v>1352</v>
      </c>
      <c r="F334" s="282">
        <v>121.8</v>
      </c>
      <c r="G334" s="280" t="s">
        <v>244</v>
      </c>
      <c r="H334" s="280" t="s">
        <v>1356</v>
      </c>
      <c r="I334" s="280" t="s">
        <v>910</v>
      </c>
      <c r="J334" s="280" t="s">
        <v>806</v>
      </c>
      <c r="K334" s="280">
        <v>226</v>
      </c>
      <c r="L334" s="280">
        <v>244</v>
      </c>
      <c r="M334" s="280" t="s">
        <v>228</v>
      </c>
      <c r="N334" s="280" t="s">
        <v>1409</v>
      </c>
      <c r="O334" s="280" t="s">
        <v>1407</v>
      </c>
      <c r="P334" s="287" t="s">
        <v>959</v>
      </c>
      <c r="Q334" s="285"/>
    </row>
    <row r="335" spans="1:17" ht="75" customHeight="1" x14ac:dyDescent="0.25">
      <c r="A335" s="291"/>
      <c r="B335" s="284" t="s">
        <v>1359</v>
      </c>
      <c r="C335" s="281">
        <v>42618</v>
      </c>
      <c r="D335" s="281">
        <v>42735</v>
      </c>
      <c r="E335" s="280" t="s">
        <v>1353</v>
      </c>
      <c r="F335" s="282">
        <v>28.48227</v>
      </c>
      <c r="G335" s="280" t="s">
        <v>829</v>
      </c>
      <c r="H335" s="280" t="s">
        <v>890</v>
      </c>
      <c r="I335" s="284" t="s">
        <v>1387</v>
      </c>
      <c r="J335" s="280" t="s">
        <v>806</v>
      </c>
      <c r="K335" s="280">
        <v>340</v>
      </c>
      <c r="L335" s="280">
        <v>244</v>
      </c>
      <c r="M335" s="280" t="s">
        <v>59</v>
      </c>
      <c r="N335" s="280" t="s">
        <v>1413</v>
      </c>
      <c r="O335" s="280" t="s">
        <v>1433</v>
      </c>
      <c r="P335" s="287" t="s">
        <v>959</v>
      </c>
      <c r="Q335" s="285"/>
    </row>
    <row r="336" spans="1:17" ht="112.5" customHeight="1" x14ac:dyDescent="0.25">
      <c r="A336" s="291"/>
      <c r="B336" s="284" t="s">
        <v>1360</v>
      </c>
      <c r="C336" s="281">
        <v>42583</v>
      </c>
      <c r="D336" s="281" t="s">
        <v>1244</v>
      </c>
      <c r="E336" s="280" t="s">
        <v>1354</v>
      </c>
      <c r="F336" s="282">
        <v>22</v>
      </c>
      <c r="G336" s="280" t="s">
        <v>244</v>
      </c>
      <c r="H336" s="280" t="s">
        <v>757</v>
      </c>
      <c r="I336" s="280" t="s">
        <v>1351</v>
      </c>
      <c r="J336" s="280" t="s">
        <v>806</v>
      </c>
      <c r="K336" s="280">
        <v>225</v>
      </c>
      <c r="L336" s="280">
        <v>242</v>
      </c>
      <c r="M336" s="280" t="s">
        <v>59</v>
      </c>
      <c r="N336" s="280" t="s">
        <v>1402</v>
      </c>
      <c r="O336" s="280" t="s">
        <v>1124</v>
      </c>
      <c r="P336" s="287" t="s">
        <v>959</v>
      </c>
      <c r="Q336" s="285" t="s">
        <v>959</v>
      </c>
    </row>
    <row r="337" spans="1:17" ht="144" customHeight="1" x14ac:dyDescent="0.25">
      <c r="A337" s="291"/>
      <c r="B337" s="284" t="s">
        <v>1361</v>
      </c>
      <c r="C337" s="281">
        <v>42583</v>
      </c>
      <c r="D337" s="281" t="s">
        <v>1244</v>
      </c>
      <c r="E337" s="280" t="s">
        <v>1355</v>
      </c>
      <c r="F337" s="282">
        <v>80.038250000000005</v>
      </c>
      <c r="G337" s="280" t="s">
        <v>244</v>
      </c>
      <c r="H337" s="280" t="s">
        <v>757</v>
      </c>
      <c r="I337" s="280" t="s">
        <v>239</v>
      </c>
      <c r="J337" s="280" t="s">
        <v>806</v>
      </c>
      <c r="K337" s="280">
        <v>225</v>
      </c>
      <c r="L337" s="280">
        <v>242</v>
      </c>
      <c r="M337" s="280" t="s">
        <v>59</v>
      </c>
      <c r="N337" s="280" t="s">
        <v>1403</v>
      </c>
      <c r="O337" s="280" t="s">
        <v>1404</v>
      </c>
      <c r="P337" s="287" t="s">
        <v>959</v>
      </c>
      <c r="Q337" s="285" t="s">
        <v>959</v>
      </c>
    </row>
    <row r="338" spans="1:17" ht="144" customHeight="1" x14ac:dyDescent="0.25">
      <c r="A338" s="291"/>
      <c r="B338" s="284" t="s">
        <v>1373</v>
      </c>
      <c r="C338" s="281">
        <v>42562</v>
      </c>
      <c r="D338" s="281" t="s">
        <v>1249</v>
      </c>
      <c r="E338" s="280" t="s">
        <v>1362</v>
      </c>
      <c r="F338" s="282">
        <f>0.0785</f>
        <v>7.85E-2</v>
      </c>
      <c r="G338" s="280" t="s">
        <v>244</v>
      </c>
      <c r="H338" s="280" t="s">
        <v>1372</v>
      </c>
      <c r="I338" s="280" t="s">
        <v>1363</v>
      </c>
      <c r="J338" s="280" t="s">
        <v>806</v>
      </c>
      <c r="K338" s="280">
        <v>225</v>
      </c>
      <c r="L338" s="280">
        <v>244</v>
      </c>
      <c r="M338" s="280" t="s">
        <v>249</v>
      </c>
      <c r="N338" s="280" t="s">
        <v>1406</v>
      </c>
      <c r="O338" s="280" t="s">
        <v>1405</v>
      </c>
      <c r="P338" s="287" t="s">
        <v>961</v>
      </c>
      <c r="Q338" s="285"/>
    </row>
    <row r="339" spans="1:17" ht="144" customHeight="1" x14ac:dyDescent="0.25">
      <c r="A339" s="291"/>
      <c r="B339" s="284" t="s">
        <v>1374</v>
      </c>
      <c r="C339" s="281">
        <v>42562</v>
      </c>
      <c r="D339" s="281" t="s">
        <v>1344</v>
      </c>
      <c r="E339" s="280" t="s">
        <v>339</v>
      </c>
      <c r="F339" s="282">
        <v>0.17696000000000001</v>
      </c>
      <c r="G339" s="280" t="s">
        <v>257</v>
      </c>
      <c r="H339" s="280" t="s">
        <v>1372</v>
      </c>
      <c r="I339" s="280" t="s">
        <v>326</v>
      </c>
      <c r="J339" s="280" t="s">
        <v>806</v>
      </c>
      <c r="K339" s="280">
        <v>225</v>
      </c>
      <c r="L339" s="280">
        <v>244</v>
      </c>
      <c r="M339" s="280" t="s">
        <v>249</v>
      </c>
      <c r="N339" s="280" t="s">
        <v>1366</v>
      </c>
      <c r="O339" s="280" t="s">
        <v>102</v>
      </c>
      <c r="P339" s="287" t="s">
        <v>961</v>
      </c>
      <c r="Q339" s="285"/>
    </row>
    <row r="340" spans="1:17" ht="144" customHeight="1" x14ac:dyDescent="0.25">
      <c r="A340" s="291"/>
      <c r="B340" s="284" t="s">
        <v>1375</v>
      </c>
      <c r="C340" s="281">
        <v>42566</v>
      </c>
      <c r="D340" s="281" t="s">
        <v>1368</v>
      </c>
      <c r="E340" s="280" t="s">
        <v>1367</v>
      </c>
      <c r="F340" s="282">
        <v>80</v>
      </c>
      <c r="G340" s="280" t="s">
        <v>257</v>
      </c>
      <c r="H340" s="280" t="s">
        <v>1371</v>
      </c>
      <c r="I340" s="280" t="s">
        <v>239</v>
      </c>
      <c r="J340" s="280" t="s">
        <v>806</v>
      </c>
      <c r="K340" s="280">
        <v>226</v>
      </c>
      <c r="L340" s="280">
        <v>244</v>
      </c>
      <c r="M340" s="280" t="s">
        <v>249</v>
      </c>
      <c r="N340" s="280" t="s">
        <v>1391</v>
      </c>
      <c r="O340" s="280" t="s">
        <v>1369</v>
      </c>
      <c r="P340" s="287" t="s">
        <v>961</v>
      </c>
      <c r="Q340" s="285"/>
    </row>
    <row r="341" spans="1:17" ht="144" customHeight="1" x14ac:dyDescent="0.25">
      <c r="A341" s="291"/>
      <c r="B341" s="284" t="s">
        <v>1378</v>
      </c>
      <c r="C341" s="281">
        <v>42620</v>
      </c>
      <c r="D341" s="281">
        <v>42735</v>
      </c>
      <c r="E341" s="280" t="s">
        <v>1376</v>
      </c>
      <c r="F341" s="282">
        <v>96.18</v>
      </c>
      <c r="G341" s="280" t="s">
        <v>829</v>
      </c>
      <c r="H341" s="280" t="s">
        <v>1397</v>
      </c>
      <c r="I341" s="280" t="s">
        <v>239</v>
      </c>
      <c r="J341" s="280" t="s">
        <v>806</v>
      </c>
      <c r="K341" s="280">
        <v>310</v>
      </c>
      <c r="L341" s="280">
        <v>242</v>
      </c>
      <c r="M341" s="280" t="s">
        <v>59</v>
      </c>
      <c r="N341" s="280" t="s">
        <v>1412</v>
      </c>
      <c r="O341" s="280" t="s">
        <v>1048</v>
      </c>
      <c r="P341" s="287" t="s">
        <v>959</v>
      </c>
      <c r="Q341" s="285"/>
    </row>
    <row r="342" spans="1:17" ht="144" customHeight="1" x14ac:dyDescent="0.25">
      <c r="A342" s="291"/>
      <c r="B342" s="284" t="s">
        <v>1379</v>
      </c>
      <c r="C342" s="281">
        <v>42620</v>
      </c>
      <c r="D342" s="281">
        <v>42735</v>
      </c>
      <c r="E342" s="280" t="s">
        <v>1377</v>
      </c>
      <c r="F342" s="282">
        <v>34.956319999999998</v>
      </c>
      <c r="G342" s="280" t="s">
        <v>829</v>
      </c>
      <c r="H342" s="280" t="s">
        <v>890</v>
      </c>
      <c r="I342" s="284" t="s">
        <v>1061</v>
      </c>
      <c r="J342" s="280" t="s">
        <v>806</v>
      </c>
      <c r="K342" s="280">
        <v>340</v>
      </c>
      <c r="L342" s="280">
        <v>244</v>
      </c>
      <c r="M342" s="280" t="s">
        <v>59</v>
      </c>
      <c r="N342" s="280" t="s">
        <v>1415</v>
      </c>
      <c r="O342" s="280" t="s">
        <v>1424</v>
      </c>
      <c r="P342" s="287" t="s">
        <v>959</v>
      </c>
      <c r="Q342" s="285"/>
    </row>
    <row r="343" spans="1:17" ht="144" customHeight="1" x14ac:dyDescent="0.25">
      <c r="A343" s="291"/>
      <c r="B343" s="284" t="s">
        <v>1383</v>
      </c>
      <c r="C343" s="281">
        <v>42618</v>
      </c>
      <c r="D343" s="281">
        <v>42735</v>
      </c>
      <c r="E343" s="280" t="s">
        <v>1380</v>
      </c>
      <c r="F343" s="282">
        <v>69.944059999999993</v>
      </c>
      <c r="G343" s="280" t="s">
        <v>829</v>
      </c>
      <c r="H343" s="280" t="s">
        <v>890</v>
      </c>
      <c r="I343" s="284" t="s">
        <v>1127</v>
      </c>
      <c r="J343" s="280" t="s">
        <v>806</v>
      </c>
      <c r="K343" s="280">
        <v>340</v>
      </c>
      <c r="L343" s="280">
        <v>244</v>
      </c>
      <c r="M343" s="280" t="s">
        <v>59</v>
      </c>
      <c r="N343" s="280" t="s">
        <v>1416</v>
      </c>
      <c r="O343" s="280" t="s">
        <v>1425</v>
      </c>
      <c r="P343" s="287" t="s">
        <v>959</v>
      </c>
      <c r="Q343" s="285"/>
    </row>
    <row r="344" spans="1:17" ht="144" customHeight="1" x14ac:dyDescent="0.25">
      <c r="A344" s="291"/>
      <c r="B344" s="284" t="s">
        <v>1384</v>
      </c>
      <c r="C344" s="281">
        <v>42618</v>
      </c>
      <c r="D344" s="281">
        <v>42735</v>
      </c>
      <c r="E344" s="280" t="s">
        <v>1381</v>
      </c>
      <c r="F344" s="282">
        <v>52.707999999999998</v>
      </c>
      <c r="G344" s="280" t="s">
        <v>829</v>
      </c>
      <c r="H344" s="280" t="s">
        <v>890</v>
      </c>
      <c r="I344" s="284" t="s">
        <v>1030</v>
      </c>
      <c r="J344" s="280" t="s">
        <v>806</v>
      </c>
      <c r="K344" s="280">
        <v>340</v>
      </c>
      <c r="L344" s="280">
        <v>244</v>
      </c>
      <c r="M344" s="280" t="s">
        <v>59</v>
      </c>
      <c r="N344" s="280" t="s">
        <v>1414</v>
      </c>
      <c r="O344" s="280" t="s">
        <v>1425</v>
      </c>
      <c r="P344" s="287" t="s">
        <v>959</v>
      </c>
      <c r="Q344" s="285"/>
    </row>
    <row r="345" spans="1:17" ht="144" customHeight="1" x14ac:dyDescent="0.25">
      <c r="A345" s="291"/>
      <c r="B345" s="284" t="s">
        <v>1385</v>
      </c>
      <c r="C345" s="281">
        <v>42620</v>
      </c>
      <c r="D345" s="281">
        <v>42735</v>
      </c>
      <c r="E345" s="280" t="s">
        <v>1382</v>
      </c>
      <c r="F345" s="282">
        <v>80.575999999999993</v>
      </c>
      <c r="G345" s="280" t="s">
        <v>829</v>
      </c>
      <c r="H345" s="280" t="s">
        <v>890</v>
      </c>
      <c r="I345" s="284" t="s">
        <v>1386</v>
      </c>
      <c r="J345" s="280" t="s">
        <v>806</v>
      </c>
      <c r="K345" s="280">
        <v>340</v>
      </c>
      <c r="L345" s="280">
        <v>244</v>
      </c>
      <c r="M345" s="280" t="s">
        <v>59</v>
      </c>
      <c r="N345" s="280" t="s">
        <v>1417</v>
      </c>
      <c r="O345" s="294" t="s">
        <v>1426</v>
      </c>
      <c r="P345" s="287" t="s">
        <v>959</v>
      </c>
      <c r="Q345" s="285"/>
    </row>
    <row r="346" spans="1:17" ht="144" customHeight="1" x14ac:dyDescent="0.25">
      <c r="A346" s="291">
        <v>239</v>
      </c>
      <c r="B346" s="284" t="s">
        <v>1419</v>
      </c>
      <c r="C346" s="281">
        <v>42625</v>
      </c>
      <c r="D346" s="281" t="s">
        <v>1410</v>
      </c>
      <c r="E346" s="280" t="s">
        <v>763</v>
      </c>
      <c r="F346" s="282">
        <v>3.84</v>
      </c>
      <c r="G346" s="280" t="s">
        <v>257</v>
      </c>
      <c r="H346" s="280" t="s">
        <v>720</v>
      </c>
      <c r="I346" s="280" t="s">
        <v>764</v>
      </c>
      <c r="J346" s="280" t="s">
        <v>806</v>
      </c>
      <c r="K346" s="280">
        <v>224</v>
      </c>
      <c r="L346" s="280">
        <v>244</v>
      </c>
      <c r="M346" s="280" t="s">
        <v>248</v>
      </c>
      <c r="N346" s="280" t="s">
        <v>1454</v>
      </c>
      <c r="O346" s="280" t="s">
        <v>765</v>
      </c>
      <c r="P346" s="287" t="s">
        <v>961</v>
      </c>
      <c r="Q346" s="285"/>
    </row>
    <row r="347" spans="1:17" ht="144" customHeight="1" x14ac:dyDescent="0.25">
      <c r="A347" s="291">
        <v>240</v>
      </c>
      <c r="B347" s="284" t="s">
        <v>1420</v>
      </c>
      <c r="C347" s="281">
        <v>42626</v>
      </c>
      <c r="D347" s="281">
        <v>42735</v>
      </c>
      <c r="E347" s="280" t="s">
        <v>1418</v>
      </c>
      <c r="F347" s="282">
        <v>30.422999999999998</v>
      </c>
      <c r="G347" s="280" t="s">
        <v>829</v>
      </c>
      <c r="H347" s="280" t="s">
        <v>955</v>
      </c>
      <c r="I347" s="284" t="s">
        <v>1386</v>
      </c>
      <c r="J347" s="280" t="s">
        <v>806</v>
      </c>
      <c r="K347" s="280">
        <v>340</v>
      </c>
      <c r="L347" s="280">
        <v>242</v>
      </c>
      <c r="M347" s="280" t="s">
        <v>59</v>
      </c>
      <c r="N347" s="280" t="s">
        <v>1434</v>
      </c>
      <c r="O347" s="280" t="s">
        <v>1435</v>
      </c>
      <c r="P347" s="287" t="s">
        <v>959</v>
      </c>
      <c r="Q347" s="285"/>
    </row>
    <row r="348" spans="1:17" ht="144" customHeight="1" x14ac:dyDescent="0.25">
      <c r="A348" s="291"/>
      <c r="B348" s="284" t="s">
        <v>1422</v>
      </c>
      <c r="C348" s="281">
        <v>42626</v>
      </c>
      <c r="D348" s="281">
        <v>42735</v>
      </c>
      <c r="E348" s="280" t="s">
        <v>1418</v>
      </c>
      <c r="F348" s="282">
        <v>160.04004</v>
      </c>
      <c r="G348" s="280" t="s">
        <v>829</v>
      </c>
      <c r="H348" s="280" t="s">
        <v>955</v>
      </c>
      <c r="I348" s="284" t="s">
        <v>1386</v>
      </c>
      <c r="J348" s="280" t="s">
        <v>806</v>
      </c>
      <c r="K348" s="280">
        <v>340</v>
      </c>
      <c r="L348" s="280">
        <v>242</v>
      </c>
      <c r="M348" s="280" t="s">
        <v>59</v>
      </c>
      <c r="N348" s="280" t="s">
        <v>1438</v>
      </c>
      <c r="O348" s="280" t="s">
        <v>1048</v>
      </c>
      <c r="P348" s="287" t="s">
        <v>959</v>
      </c>
      <c r="Q348" s="285"/>
    </row>
    <row r="349" spans="1:17" ht="144" customHeight="1" x14ac:dyDescent="0.25">
      <c r="A349" s="291"/>
      <c r="B349" s="284" t="s">
        <v>1432</v>
      </c>
      <c r="C349" s="281">
        <v>42599</v>
      </c>
      <c r="D349" s="281" t="s">
        <v>1428</v>
      </c>
      <c r="E349" s="280" t="s">
        <v>1421</v>
      </c>
      <c r="F349" s="282">
        <v>74.8</v>
      </c>
      <c r="G349" s="280" t="s">
        <v>257</v>
      </c>
      <c r="H349" s="280" t="s">
        <v>1431</v>
      </c>
      <c r="I349" s="284" t="s">
        <v>1427</v>
      </c>
      <c r="J349" s="280" t="s">
        <v>806</v>
      </c>
      <c r="K349" s="280">
        <v>225</v>
      </c>
      <c r="L349" s="280">
        <v>244</v>
      </c>
      <c r="M349" s="280" t="s">
        <v>249</v>
      </c>
      <c r="N349" s="280" t="s">
        <v>1429</v>
      </c>
      <c r="O349" s="280" t="s">
        <v>1430</v>
      </c>
      <c r="P349" s="287" t="s">
        <v>961</v>
      </c>
      <c r="Q349" s="285"/>
    </row>
    <row r="350" spans="1:17" ht="144" customHeight="1" x14ac:dyDescent="0.25">
      <c r="A350" s="291"/>
      <c r="B350" s="284" t="s">
        <v>1448</v>
      </c>
      <c r="C350" s="281">
        <v>42632</v>
      </c>
      <c r="D350" s="281">
        <v>42735</v>
      </c>
      <c r="E350" s="280" t="s">
        <v>1449</v>
      </c>
      <c r="F350" s="282">
        <v>11.5</v>
      </c>
      <c r="G350" s="280" t="s">
        <v>257</v>
      </c>
      <c r="H350" s="280"/>
      <c r="I350" s="284" t="s">
        <v>1386</v>
      </c>
      <c r="J350" s="280" t="s">
        <v>806</v>
      </c>
      <c r="K350" s="280">
        <v>226</v>
      </c>
      <c r="L350" s="280">
        <v>242</v>
      </c>
      <c r="M350" s="280" t="s">
        <v>249</v>
      </c>
      <c r="N350" s="280" t="s">
        <v>1441</v>
      </c>
      <c r="O350" s="280" t="s">
        <v>1450</v>
      </c>
      <c r="P350" s="287" t="s">
        <v>959</v>
      </c>
      <c r="Q350" s="285"/>
    </row>
    <row r="351" spans="1:17" ht="262.5" x14ac:dyDescent="0.25">
      <c r="A351" s="291">
        <v>142</v>
      </c>
      <c r="B351" s="280" t="s">
        <v>530</v>
      </c>
      <c r="C351" s="275">
        <v>42395</v>
      </c>
      <c r="D351" s="281" t="s">
        <v>247</v>
      </c>
      <c r="E351" s="280" t="s">
        <v>1444</v>
      </c>
      <c r="F351" s="282">
        <v>1.77</v>
      </c>
      <c r="G351" s="280" t="s">
        <v>257</v>
      </c>
      <c r="H351" s="280" t="s">
        <v>730</v>
      </c>
      <c r="I351" s="284" t="s">
        <v>311</v>
      </c>
      <c r="J351" s="284" t="s">
        <v>806</v>
      </c>
      <c r="K351" s="280">
        <v>226</v>
      </c>
      <c r="L351" s="280">
        <v>242</v>
      </c>
      <c r="M351" s="280" t="s">
        <v>248</v>
      </c>
      <c r="N351" s="290">
        <v>12000139</v>
      </c>
      <c r="O351" s="290" t="s">
        <v>66</v>
      </c>
      <c r="P351" s="290" t="s">
        <v>961</v>
      </c>
      <c r="Q351" s="285" t="s">
        <v>1206</v>
      </c>
    </row>
    <row r="352" spans="1:17" ht="144" customHeight="1" x14ac:dyDescent="0.25">
      <c r="A352" s="291"/>
      <c r="B352" s="284" t="s">
        <v>1481</v>
      </c>
      <c r="C352" s="281">
        <v>42639</v>
      </c>
      <c r="D352" s="281" t="s">
        <v>1455</v>
      </c>
      <c r="E352" s="280" t="s">
        <v>1478</v>
      </c>
      <c r="F352" s="282">
        <v>10.834899999999999</v>
      </c>
      <c r="G352" s="280" t="s">
        <v>257</v>
      </c>
      <c r="H352" s="280" t="s">
        <v>757</v>
      </c>
      <c r="I352" s="280" t="s">
        <v>1477</v>
      </c>
      <c r="J352" s="280" t="s">
        <v>806</v>
      </c>
      <c r="K352" s="280">
        <v>225</v>
      </c>
      <c r="L352" s="280">
        <v>244</v>
      </c>
      <c r="M352" s="280" t="s">
        <v>248</v>
      </c>
      <c r="N352" s="280" t="s">
        <v>1476</v>
      </c>
      <c r="O352" s="280" t="s">
        <v>159</v>
      </c>
      <c r="P352" s="287" t="s">
        <v>959</v>
      </c>
      <c r="Q352" s="285"/>
    </row>
    <row r="1048531" spans="16:17" x14ac:dyDescent="0.25">
      <c r="P1048531" s="121"/>
      <c r="Q1048531" s="122"/>
    </row>
    <row r="1048532" spans="16:17" x14ac:dyDescent="0.25">
      <c r="P1048532" s="123"/>
      <c r="Q1048532" s="124"/>
    </row>
    <row r="1048533" spans="16:17" x14ac:dyDescent="0.25">
      <c r="P1048533" s="125"/>
      <c r="Q1048533" s="124"/>
    </row>
    <row r="1048534" spans="16:17" x14ac:dyDescent="0.25">
      <c r="P1048534" s="125"/>
      <c r="Q1048534" s="124"/>
    </row>
    <row r="1048535" spans="16:17" x14ac:dyDescent="0.25">
      <c r="P1048535" s="125"/>
      <c r="Q1048535" s="124"/>
    </row>
    <row r="1048536" spans="16:17" x14ac:dyDescent="0.25">
      <c r="P1048536" s="125"/>
      <c r="Q1048536" s="125"/>
    </row>
  </sheetData>
  <autoFilter ref="A1:Q35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fitToWidth="2" orientation="landscape" r:id="rId1"/>
  <rowBreaks count="3" manualBreakCount="3">
    <brk id="219" max="16" man="1"/>
    <brk id="283" max="16" man="1"/>
    <brk id="30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17"/>
  <sheetViews>
    <sheetView workbookViewId="0">
      <selection activeCell="F20" sqref="F20"/>
    </sheetView>
  </sheetViews>
  <sheetFormatPr defaultRowHeight="15" x14ac:dyDescent="0.25"/>
  <cols>
    <col min="1" max="1" width="15.7109375" bestFit="1" customWidth="1"/>
    <col min="9" max="9" width="7.5703125" customWidth="1"/>
  </cols>
  <sheetData>
    <row r="2" spans="1:7" x14ac:dyDescent="0.25">
      <c r="A2" s="6">
        <v>78781500</v>
      </c>
      <c r="B2" t="s">
        <v>705</v>
      </c>
    </row>
    <row r="3" spans="1:7" x14ac:dyDescent="0.25">
      <c r="A3" s="5">
        <v>0.05</v>
      </c>
    </row>
    <row r="4" spans="1:7" x14ac:dyDescent="0.25">
      <c r="A4" s="6">
        <f>A2*A3</f>
        <v>3939075</v>
      </c>
      <c r="B4" t="s">
        <v>706</v>
      </c>
    </row>
    <row r="6" spans="1:7" x14ac:dyDescent="0.25">
      <c r="A6" s="7"/>
    </row>
    <row r="7" spans="1:7" x14ac:dyDescent="0.25">
      <c r="A7" s="119">
        <f>A4-A9</f>
        <v>-90808.540000000037</v>
      </c>
      <c r="B7" s="211" t="s">
        <v>852</v>
      </c>
      <c r="C7" s="211"/>
      <c r="D7" s="211"/>
    </row>
    <row r="9" spans="1:7" x14ac:dyDescent="0.25">
      <c r="A9" s="6">
        <v>4029883.54</v>
      </c>
      <c r="B9" s="212" t="s">
        <v>1460</v>
      </c>
      <c r="C9" s="212"/>
      <c r="D9" s="212"/>
      <c r="E9" s="212"/>
      <c r="F9" s="212"/>
      <c r="G9" s="212"/>
    </row>
    <row r="11" spans="1:7" x14ac:dyDescent="0.25">
      <c r="D11" s="192">
        <f>A9/A2</f>
        <v>5.1152663252159454E-2</v>
      </c>
    </row>
    <row r="12" spans="1:7" x14ac:dyDescent="0.25">
      <c r="C12" s="7"/>
    </row>
    <row r="17" spans="9:9" x14ac:dyDescent="0.25">
      <c r="I17" s="8"/>
    </row>
  </sheetData>
  <mergeCells count="2">
    <mergeCell ref="B7:D7"/>
    <mergeCell ref="B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K9"/>
  <sheetViews>
    <sheetView workbookViewId="0">
      <selection activeCell="J6" sqref="J6"/>
    </sheetView>
  </sheetViews>
  <sheetFormatPr defaultRowHeight="15" x14ac:dyDescent="0.25"/>
  <cols>
    <col min="1" max="1" width="17.28515625" bestFit="1" customWidth="1"/>
    <col min="3" max="3" width="12.42578125" customWidth="1"/>
    <col min="10" max="10" width="14.7109375" bestFit="1" customWidth="1"/>
    <col min="11" max="11" width="22.140625" customWidth="1"/>
  </cols>
  <sheetData>
    <row r="2" spans="1:11" x14ac:dyDescent="0.25">
      <c r="A2" s="6">
        <f>78419200-22890356.09</f>
        <v>55528843.909999996</v>
      </c>
    </row>
    <row r="3" spans="1:11" x14ac:dyDescent="0.25">
      <c r="A3" s="5"/>
    </row>
    <row r="4" spans="1:11" ht="15.75" x14ac:dyDescent="0.25">
      <c r="A4" s="126"/>
      <c r="B4" s="214" t="s">
        <v>975</v>
      </c>
      <c r="C4" s="214"/>
    </row>
    <row r="5" spans="1:11" ht="15.75" thickBot="1" x14ac:dyDescent="0.3"/>
    <row r="6" spans="1:11" ht="15.75" thickBot="1" x14ac:dyDescent="0.3">
      <c r="A6" s="162"/>
      <c r="B6" s="213"/>
      <c r="C6" s="213"/>
      <c r="D6" s="213"/>
      <c r="E6" s="213"/>
      <c r="F6" s="213"/>
      <c r="G6" s="163"/>
      <c r="I6">
        <v>8329326.5865000002</v>
      </c>
      <c r="J6" s="187">
        <f>I6-A7</f>
        <v>1545285.2565000001</v>
      </c>
      <c r="K6" s="188" t="s">
        <v>1370</v>
      </c>
    </row>
    <row r="7" spans="1:11" s="8" customFormat="1" x14ac:dyDescent="0.25">
      <c r="A7" s="120">
        <v>6784041.3300000001</v>
      </c>
      <c r="B7" s="211" t="s">
        <v>976</v>
      </c>
      <c r="C7" s="211"/>
      <c r="D7" s="211"/>
      <c r="E7" s="211"/>
      <c r="F7" s="211"/>
      <c r="I7" s="186">
        <f>(I6/A2)</f>
        <v>0.15000000000000002</v>
      </c>
    </row>
    <row r="9" spans="1:11" x14ac:dyDescent="0.25">
      <c r="A9" s="185">
        <f>(A7/A2)</f>
        <v>0.1221714851653572</v>
      </c>
      <c r="C9" s="185">
        <f>15%-A9</f>
        <v>2.7828514834642798E-2</v>
      </c>
    </row>
  </sheetData>
  <mergeCells count="3">
    <mergeCell ref="B6:F6"/>
    <mergeCell ref="B4:C4"/>
    <mergeCell ref="B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47"/>
  <sheetViews>
    <sheetView zoomScale="80" zoomScaleNormal="80" workbookViewId="0">
      <selection activeCell="G13" sqref="G13"/>
    </sheetView>
  </sheetViews>
  <sheetFormatPr defaultRowHeight="15" x14ac:dyDescent="0.25"/>
  <cols>
    <col min="1" max="1" width="8.42578125" bestFit="1" customWidth="1"/>
    <col min="2" max="2" width="7.85546875" bestFit="1" customWidth="1"/>
    <col min="3" max="3" width="13.5703125" bestFit="1" customWidth="1"/>
    <col min="4" max="4" width="19.140625" customWidth="1"/>
    <col min="5" max="5" width="17.28515625" bestFit="1" customWidth="1"/>
    <col min="6" max="6" width="18.7109375" bestFit="1" customWidth="1"/>
    <col min="7" max="8" width="17.28515625" style="8" customWidth="1"/>
    <col min="9" max="9" width="18.5703125" customWidth="1"/>
    <col min="10" max="10" width="17.28515625" style="8" bestFit="1" customWidth="1"/>
    <col min="11" max="11" width="17.7109375" style="8" customWidth="1"/>
    <col min="12" max="12" width="25" style="8" customWidth="1"/>
    <col min="13" max="13" width="17.28515625" style="8" bestFit="1" customWidth="1"/>
    <col min="14" max="14" width="17.28515625" style="8" customWidth="1"/>
    <col min="15" max="15" width="26.7109375" bestFit="1" customWidth="1"/>
    <col min="16" max="16" width="6.140625" bestFit="1" customWidth="1"/>
    <col min="18" max="18" width="45.28515625" bestFit="1" customWidth="1"/>
    <col min="27" max="27" width="8.42578125" bestFit="1" customWidth="1"/>
    <col min="28" max="28" width="7.85546875" bestFit="1" customWidth="1"/>
    <col min="29" max="30" width="18" bestFit="1" customWidth="1"/>
    <col min="31" max="32" width="14.7109375" bestFit="1" customWidth="1"/>
    <col min="33" max="33" width="17.28515625" bestFit="1" customWidth="1"/>
    <col min="34" max="34" width="26.7109375" bestFit="1" customWidth="1"/>
  </cols>
  <sheetData>
    <row r="1" spans="1:34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63">
        <v>89597800</v>
      </c>
      <c r="AD1" s="63">
        <v>83063259.25</v>
      </c>
      <c r="AE1" s="63">
        <v>902484.73999999987</v>
      </c>
      <c r="AF1" s="63">
        <v>0</v>
      </c>
      <c r="AG1" s="63">
        <v>5632056.0100000035</v>
      </c>
      <c r="AH1" s="9"/>
    </row>
    <row r="2" spans="1:34" ht="33" customHeight="1" thickBot="1" x14ac:dyDescent="0.3">
      <c r="A2" s="20" t="s">
        <v>16</v>
      </c>
      <c r="B2" s="18" t="s">
        <v>768</v>
      </c>
      <c r="C2" s="15" t="s">
        <v>769</v>
      </c>
      <c r="D2" s="16" t="s">
        <v>806</v>
      </c>
      <c r="E2" s="16" t="s">
        <v>243</v>
      </c>
      <c r="F2" s="16" t="s">
        <v>772</v>
      </c>
      <c r="G2" s="16" t="s">
        <v>1049</v>
      </c>
      <c r="H2" s="16" t="s">
        <v>1050</v>
      </c>
      <c r="I2" s="16" t="s">
        <v>773</v>
      </c>
      <c r="J2" s="69" t="s">
        <v>59</v>
      </c>
      <c r="K2" s="69" t="s">
        <v>248</v>
      </c>
      <c r="L2" s="71" t="s">
        <v>249</v>
      </c>
      <c r="M2" s="71" t="s">
        <v>229</v>
      </c>
      <c r="N2" s="71" t="s">
        <v>228</v>
      </c>
      <c r="O2" s="17" t="s">
        <v>172</v>
      </c>
      <c r="P2" s="12"/>
      <c r="Q2" s="12"/>
      <c r="R2" s="13"/>
      <c r="S2" s="12"/>
      <c r="T2" s="12"/>
      <c r="U2" s="14"/>
      <c r="V2" s="12"/>
      <c r="W2" s="10"/>
      <c r="X2" s="11"/>
      <c r="Y2" s="10"/>
      <c r="Z2" s="10"/>
      <c r="AA2" s="54" t="s">
        <v>16</v>
      </c>
      <c r="AB2" s="55" t="s">
        <v>768</v>
      </c>
      <c r="AC2" s="56" t="s">
        <v>769</v>
      </c>
      <c r="AD2" s="57" t="s">
        <v>770</v>
      </c>
      <c r="AE2" s="57" t="s">
        <v>771</v>
      </c>
      <c r="AF2" s="57" t="s">
        <v>772</v>
      </c>
      <c r="AG2" s="57" t="s">
        <v>773</v>
      </c>
      <c r="AH2" s="58" t="s">
        <v>172</v>
      </c>
    </row>
    <row r="3" spans="1:34" ht="16.5" thickBot="1" x14ac:dyDescent="0.3">
      <c r="A3" s="228">
        <v>221</v>
      </c>
      <c r="B3" s="19">
        <v>242</v>
      </c>
      <c r="C3" s="22">
        <f>2864.8+507.7+135.5</f>
        <v>3508</v>
      </c>
      <c r="D3" s="152">
        <f t="array" ref="D3">SUM('для размещения'!F2:F345*IF('для размещения'!L2:L345=Подсчет!B3,1,0)*IF('для размещения'!K2:K345=Подсчет!A3,1,0)*IF('для размещения'!J2:J345=Подсчет!D2,1,0))</f>
        <v>3509.5999100000004</v>
      </c>
      <c r="E3" s="130">
        <f t="array" ref="E3">SUM('для размещения'!F2:F345*IF('для размещения'!L2:L345=Подсчет!B3,1,0)*IF('для размещения'!K2:K345=Подсчет!A3,1,0)*IF('для размещения'!J2:J345=Подсчет!E2,1,0))</f>
        <v>0</v>
      </c>
      <c r="F3" s="76">
        <f t="array" ref="F3">SUM('для размещения'!F2:F345*IF('для размещения'!L2:L345=Подсчет!B3,1,0)*IF('для размещения'!K2:K345=Подсчет!A3,1,0))</f>
        <v>3509.5999100000004</v>
      </c>
      <c r="G3" s="84">
        <f>C3-D3</f>
        <v>-1.5999100000003637</v>
      </c>
      <c r="H3" s="84">
        <f>C3-(D3+E3)</f>
        <v>-1.5999100000003637</v>
      </c>
      <c r="I3" s="76">
        <f>C3-F3</f>
        <v>-1.5999100000003637</v>
      </c>
      <c r="J3" s="76">
        <f t="array" ref="J3">SUM('для размещения'!F2:F345*IF('для размещения'!L2:L345=Подсчет!B3,1,0)*IF('для размещения'!K2:K345=Подсчет!A3,1,0)*IF('для размещения'!M2:M345=Подсчет!J2,1,0))</f>
        <v>661.82972000000007</v>
      </c>
      <c r="K3" s="76">
        <f t="array" ref="K3">SUM('для размещения'!F2:F345*IF('для размещения'!L2:L345=Подсчет!B3,1,0)*IF('для размещения'!K2:K345=Подсчет!A3,1,0)*IF('для размещения'!M2:M345=Подсчет!K2,1,0))</f>
        <v>2422.2203799999997</v>
      </c>
      <c r="L3" s="76">
        <f t="array" ref="L3">SUM('для размещения'!F2:F345*IF('для размещения'!L2:L345=Подсчет!B3,1,0)*IF('для размещения'!K2:K345=Подсчет!A3,1,0)*IF('для размещения'!M2:M345=Подсчет!L2,1,0))</f>
        <v>425.54981000000009</v>
      </c>
      <c r="M3" s="76">
        <f t="array" ref="M3">SUM('для размещения'!F2:F345*IF('для размещения'!L2:L345=Подсчет!B3,1,0)*IF('для размещения'!K2:K345=Подсчет!A3,1,0)*IF('для размещения'!M2:M345=Подсчет!M2,1,0))</f>
        <v>0</v>
      </c>
      <c r="N3" s="76">
        <f t="array" ref="N3">SUM('для размещения'!F2:F345*IF('для размещения'!L2:L345=Подсчет!B3,1,0)*IF('для размещения'!K2:K345=Подсчет!A3,1,0)*IF('для размещения'!M2:M345=Подсчет!N2,1,0))</f>
        <v>0</v>
      </c>
      <c r="O3" s="93" t="s">
        <v>774</v>
      </c>
      <c r="P3" s="103" t="str">
        <f t="array" ref="P3">IF(I3&gt;=0,"всеок","ПРЕВЫШЕНИЕ!!!!")</f>
        <v>ПРЕВЫШЕНИЕ!!!!</v>
      </c>
      <c r="Q3" s="10"/>
      <c r="R3" s="10"/>
      <c r="S3" s="12"/>
      <c r="T3" s="12"/>
      <c r="U3" s="14"/>
      <c r="V3" s="12"/>
      <c r="W3" s="10"/>
      <c r="X3" s="11"/>
      <c r="Y3" s="10"/>
      <c r="Z3" s="10"/>
      <c r="AA3" s="215">
        <v>221</v>
      </c>
      <c r="AB3" s="59">
        <v>242</v>
      </c>
      <c r="AC3" s="28">
        <v>4476700</v>
      </c>
      <c r="AD3" s="29">
        <v>3252387.9999999995</v>
      </c>
      <c r="AE3" s="29">
        <v>0</v>
      </c>
      <c r="AF3" s="29">
        <v>0</v>
      </c>
      <c r="AG3" s="29">
        <v>1224312.0000000005</v>
      </c>
      <c r="AH3" s="30" t="s">
        <v>774</v>
      </c>
    </row>
    <row r="4" spans="1:34" ht="16.5" thickBot="1" x14ac:dyDescent="0.3">
      <c r="A4" s="229"/>
      <c r="B4" s="232">
        <v>244</v>
      </c>
      <c r="C4" s="67"/>
      <c r="D4" s="23"/>
      <c r="E4" s="23"/>
      <c r="F4" s="105"/>
      <c r="G4" s="84">
        <f t="shared" ref="G4:G39" si="0">C4-D4</f>
        <v>0</v>
      </c>
      <c r="H4" s="84">
        <f t="shared" ref="H4:H39" si="1">C4-(D4+E4)</f>
        <v>0</v>
      </c>
      <c r="I4" s="83">
        <f t="shared" ref="I4:I39" si="2">C4-F4</f>
        <v>0</v>
      </c>
      <c r="J4" s="72"/>
      <c r="K4" s="70"/>
      <c r="L4" s="70"/>
      <c r="M4" s="70"/>
      <c r="N4" s="70"/>
      <c r="O4" s="94" t="s">
        <v>775</v>
      </c>
      <c r="P4" s="103" t="str">
        <f t="array" ref="P4">IF(I4&gt;=0,"всеок","ПРЕВЫШЕНИЕ!!!!")</f>
        <v>всеок</v>
      </c>
      <c r="Q4" s="10"/>
      <c r="R4" s="10"/>
      <c r="S4" s="12"/>
      <c r="T4" s="12"/>
      <c r="U4" s="14"/>
      <c r="V4" s="12"/>
      <c r="W4" s="10"/>
      <c r="X4" s="11"/>
      <c r="Y4" s="10"/>
      <c r="Z4" s="10"/>
      <c r="AA4" s="216"/>
      <c r="AB4" s="218">
        <v>244</v>
      </c>
      <c r="AC4" s="31">
        <v>0</v>
      </c>
      <c r="AD4" s="32">
        <v>0</v>
      </c>
      <c r="AE4" s="32">
        <v>0</v>
      </c>
      <c r="AF4" s="32">
        <v>0</v>
      </c>
      <c r="AG4" s="32">
        <v>0</v>
      </c>
      <c r="AH4" s="33" t="s">
        <v>775</v>
      </c>
    </row>
    <row r="5" spans="1:34" ht="16.5" thickBot="1" x14ac:dyDescent="0.3">
      <c r="A5" s="229"/>
      <c r="B5" s="232"/>
      <c r="C5" s="24"/>
      <c r="D5" s="25"/>
      <c r="E5" s="25"/>
      <c r="F5" s="106"/>
      <c r="G5" s="84">
        <f t="shared" si="0"/>
        <v>0</v>
      </c>
      <c r="H5" s="84">
        <f t="shared" si="1"/>
        <v>0</v>
      </c>
      <c r="I5" s="83">
        <f t="shared" si="2"/>
        <v>0</v>
      </c>
      <c r="J5" s="72"/>
      <c r="K5" s="70"/>
      <c r="L5" s="70"/>
      <c r="M5" s="70"/>
      <c r="N5" s="70"/>
      <c r="O5" s="95" t="s">
        <v>776</v>
      </c>
      <c r="P5" s="103" t="str">
        <f t="array" ref="P5">IF(I5&gt;=0,"всеок","ПРЕВЫШЕНИЕ!!!!")</f>
        <v>всеок</v>
      </c>
      <c r="Q5" s="10"/>
      <c r="R5" s="10"/>
      <c r="S5" s="12"/>
      <c r="T5" s="12"/>
      <c r="U5" s="14"/>
      <c r="V5" s="12"/>
      <c r="W5" s="10"/>
      <c r="X5" s="11"/>
      <c r="Y5" s="10"/>
      <c r="Z5" s="10"/>
      <c r="AA5" s="216"/>
      <c r="AB5" s="218"/>
      <c r="AC5" s="34">
        <v>0</v>
      </c>
      <c r="AD5" s="35">
        <v>0</v>
      </c>
      <c r="AE5" s="35">
        <v>0</v>
      </c>
      <c r="AF5" s="35">
        <v>0</v>
      </c>
      <c r="AG5" s="35">
        <v>0</v>
      </c>
      <c r="AH5" s="36" t="s">
        <v>776</v>
      </c>
    </row>
    <row r="6" spans="1:34" ht="16.5" thickBot="1" x14ac:dyDescent="0.3">
      <c r="A6" s="229"/>
      <c r="B6" s="232"/>
      <c r="C6" s="24"/>
      <c r="D6" s="25"/>
      <c r="E6" s="25"/>
      <c r="F6" s="106"/>
      <c r="G6" s="84">
        <f t="shared" si="0"/>
        <v>0</v>
      </c>
      <c r="H6" s="84">
        <f t="shared" si="1"/>
        <v>0</v>
      </c>
      <c r="I6" s="83">
        <f t="shared" si="2"/>
        <v>0</v>
      </c>
      <c r="J6" s="72"/>
      <c r="K6" s="70"/>
      <c r="L6" s="70"/>
      <c r="M6" s="70"/>
      <c r="N6" s="70"/>
      <c r="O6" s="95" t="s">
        <v>777</v>
      </c>
      <c r="P6" s="103" t="str">
        <f t="array" ref="P6">IF(I6&gt;=0,"всеок","ПРЕВЫШЕНИЕ!!!!")</f>
        <v>всеок</v>
      </c>
      <c r="Q6" s="10"/>
      <c r="R6" s="10"/>
      <c r="S6" s="12"/>
      <c r="T6" s="12"/>
      <c r="U6" s="14"/>
      <c r="V6" s="12"/>
      <c r="W6" s="10"/>
      <c r="X6" s="11"/>
      <c r="Y6" s="10"/>
      <c r="Z6" s="10"/>
      <c r="AA6" s="216"/>
      <c r="AB6" s="218"/>
      <c r="AC6" s="34">
        <v>0</v>
      </c>
      <c r="AD6" s="35">
        <v>0</v>
      </c>
      <c r="AE6" s="35">
        <v>0</v>
      </c>
      <c r="AF6" s="35">
        <v>0</v>
      </c>
      <c r="AG6" s="35">
        <v>0</v>
      </c>
      <c r="AH6" s="36" t="s">
        <v>777</v>
      </c>
    </row>
    <row r="7" spans="1:34" ht="16.5" thickBot="1" x14ac:dyDescent="0.3">
      <c r="A7" s="229"/>
      <c r="B7" s="232"/>
      <c r="C7" s="78"/>
      <c r="D7" s="26"/>
      <c r="E7" s="26"/>
      <c r="F7" s="107"/>
      <c r="G7" s="84">
        <f t="shared" si="0"/>
        <v>0</v>
      </c>
      <c r="H7" s="84">
        <f t="shared" si="1"/>
        <v>0</v>
      </c>
      <c r="I7" s="83">
        <f t="shared" si="2"/>
        <v>0</v>
      </c>
      <c r="J7" s="72"/>
      <c r="K7" s="70"/>
      <c r="L7" s="70"/>
      <c r="M7" s="70"/>
      <c r="N7" s="70"/>
      <c r="O7" s="96" t="s">
        <v>778</v>
      </c>
      <c r="P7" s="103" t="str">
        <f t="array" ref="P7">IF(I7&gt;=0,"всеок","ПРЕВЫШЕНИЕ!!!!")</f>
        <v>всеок</v>
      </c>
      <c r="Q7" s="10"/>
      <c r="R7" s="10"/>
      <c r="S7" s="12"/>
      <c r="T7" s="12"/>
      <c r="U7" s="14"/>
      <c r="V7" s="12"/>
      <c r="W7" s="10"/>
      <c r="X7" s="11"/>
      <c r="Y7" s="10"/>
      <c r="Z7" s="10"/>
      <c r="AA7" s="216"/>
      <c r="AB7" s="218"/>
      <c r="AC7" s="34">
        <v>0</v>
      </c>
      <c r="AD7" s="35">
        <v>0</v>
      </c>
      <c r="AE7" s="37">
        <v>0</v>
      </c>
      <c r="AF7" s="37">
        <v>0</v>
      </c>
      <c r="AG7" s="37">
        <v>0</v>
      </c>
      <c r="AH7" s="38" t="s">
        <v>778</v>
      </c>
    </row>
    <row r="8" spans="1:34" ht="16.5" thickBot="1" x14ac:dyDescent="0.3">
      <c r="A8" s="230"/>
      <c r="B8" s="235"/>
      <c r="C8" s="22">
        <v>2176.6</v>
      </c>
      <c r="D8" s="81">
        <f t="array" ref="D8">SUM('для размещения'!F2:F345*IF('для размещения'!L2:L345=B4,1,0)*IF('для размещения'!K2:K345=Подсчет!A3,1,0)*IF('для размещения'!J2:J345=Подсчет!D2,1,0))</f>
        <v>2106.5407799999994</v>
      </c>
      <c r="E8" s="81">
        <f t="array" ref="E8">SUM('для размещения'!F2:F345*IF('для размещения'!L2:L345=B4,1,0)*IF('для размещения'!K2:K345=Подсчет!A3,1,0)*IF('для размещения'!J2:J345=Подсчет!E2,1,0))</f>
        <v>0</v>
      </c>
      <c r="F8" s="77">
        <f t="array" ref="F8">SUM('для размещения'!F2:F345*IF('для размещения'!L2:L345=B4,1,0)*IF('для размещения'!K2:K345=Подсчет!A3,1,0))</f>
        <v>2106.5407799999994</v>
      </c>
      <c r="G8" s="84">
        <f t="shared" si="0"/>
        <v>70.05922000000055</v>
      </c>
      <c r="H8" s="84">
        <f t="shared" si="1"/>
        <v>70.05922000000055</v>
      </c>
      <c r="I8" s="77">
        <f t="shared" si="2"/>
        <v>70.05922000000055</v>
      </c>
      <c r="J8" s="76">
        <f t="array" ref="J8">SUM('для размещения'!F2:F345*IF('для размещения'!L2:L345=Подсчет!B4,1,0)*IF('для размещения'!K2:K345=Подсчет!A3,1,0)*IF('для размещения'!M2:M345=Подсчет!J2,1,0))</f>
        <v>0</v>
      </c>
      <c r="K8" s="76">
        <f t="array" ref="K8">SUM('для размещения'!F2:F345*IF('для размещения'!L2:L345=Подсчет!B4,1,0)*IF('для размещения'!K2:K345=Подсчет!A3,1,0)*IF('для размещения'!M2:M345=Подсчет!K2,1,0))</f>
        <v>2085.5407799999994</v>
      </c>
      <c r="L8" s="84">
        <f t="array" ref="L8">SUM('для размещения'!F2:F345*IF('для размещения'!L2:L345=Подсчет!B4,1,0)*IF('для размещения'!K2:K345=Подсчет!A3,1,0)*IF('для размещения'!M2:M345=Подсчет!L2,1,0))</f>
        <v>21</v>
      </c>
      <c r="M8" s="76">
        <f t="array" ref="M8">SUM('для размещения'!F2:F345*IF('для размещения'!L2:L345=Подсчет!B4,1,0)*IF('для размещения'!K2:K345=Подсчет!A3,1,0)*IF('для размещения'!M2:M345=Подсчет!M2,1,0))</f>
        <v>0</v>
      </c>
      <c r="N8" s="76">
        <f t="array" ref="N8">SUM('для размещения'!F2:F345*IF('для размещения'!L2:L345=Подсчет!B4,1,0)*IF('для размещения'!K2:K345=Подсчет!A3,1,0)*IF('для размещения'!M2:M345=Подсчет!N2,1,0))</f>
        <v>0</v>
      </c>
      <c r="O8" s="93" t="s">
        <v>774</v>
      </c>
      <c r="P8" s="103" t="str">
        <f t="array" ref="P8">IF(I8&gt;=0,"всеок","ПРЕВЫШЕНИЕ!!!!")</f>
        <v>всеок</v>
      </c>
      <c r="Q8" s="10"/>
      <c r="R8" s="127"/>
      <c r="S8" s="12"/>
      <c r="T8" s="12"/>
      <c r="U8" s="14"/>
      <c r="V8" s="12"/>
      <c r="W8" s="10"/>
      <c r="X8" s="11"/>
      <c r="Y8" s="10"/>
      <c r="Z8" s="10"/>
      <c r="AA8" s="217"/>
      <c r="AB8" s="220"/>
      <c r="AC8" s="39">
        <v>2140000</v>
      </c>
      <c r="AD8" s="40">
        <v>1900503.37</v>
      </c>
      <c r="AE8" s="40">
        <v>0</v>
      </c>
      <c r="AF8" s="40">
        <v>0</v>
      </c>
      <c r="AG8" s="40">
        <v>239496.62999999989</v>
      </c>
      <c r="AH8" s="30" t="s">
        <v>774</v>
      </c>
    </row>
    <row r="9" spans="1:34" ht="16.5" thickBot="1" x14ac:dyDescent="0.3">
      <c r="A9" s="21">
        <v>223</v>
      </c>
      <c r="B9" s="80">
        <v>244</v>
      </c>
      <c r="C9" s="22">
        <v>7219</v>
      </c>
      <c r="D9" s="81">
        <f t="array" ref="D9">SUM('для размещения'!F2:F345*IF('для размещения'!L2:L345=B9,1,0)*IF('для размещения'!K2:K345=A9,1,0)*IF('для размещения'!J2:J345=Подсчет!D2,1,0))</f>
        <v>7021.8332500000006</v>
      </c>
      <c r="E9" s="81">
        <f t="array" ref="E9">SUM('для размещения'!F2:F345*IF('для размещения'!L2:L345=B9,1,0)*IF('для размещения'!K2:K345=A9,1,0)*IF('для размещения'!J2:J345=Подсчет!E2,1,0))</f>
        <v>0</v>
      </c>
      <c r="F9" s="77">
        <f t="array" ref="F9">SUM('для размещения'!F2:F345*IF('для размещения'!L2:L345=B9,1,0)*IF('для размещения'!K2:K345=A9,1,0))</f>
        <v>7021.8332500000006</v>
      </c>
      <c r="G9" s="84">
        <f t="shared" si="0"/>
        <v>197.16674999999941</v>
      </c>
      <c r="H9" s="84">
        <f t="shared" si="1"/>
        <v>197.16674999999941</v>
      </c>
      <c r="I9" s="77">
        <f t="shared" si="2"/>
        <v>197.16674999999941</v>
      </c>
      <c r="J9" s="76">
        <f t="array" ref="J9">SUM('для размещения'!F2:F345*IF('для размещения'!L2:L345=Подсчет!B9,1,0)*IF('для размещения'!K2:K345=Подсчет!A9,1,0)*IF('для размещения'!M2:M345=Подсчет!J2,1,0))</f>
        <v>0</v>
      </c>
      <c r="K9" s="82">
        <f t="array" ref="K9">SUM('для размещения'!F2:F345*IF('для размещения'!L2:L345=Подсчет!B9,1,0)*IF('для размещения'!K2:K345=Подсчет!A9,1,0)*IF('для размещения'!M2:M345=Подсчет!K2,1,0))</f>
        <v>7021.8332500000006</v>
      </c>
      <c r="L9" s="76">
        <f t="array" ref="L9">SUM('для размещения'!F2:F345*IF('для размещения'!L2:L345=Подсчет!B9,1,0)*IF('для размещения'!K2:K345=Подсчет!A9,1,0)*IF('для размещения'!M2:M345=Подсчет!L2,1,0))</f>
        <v>0</v>
      </c>
      <c r="M9" s="83">
        <f t="array" ref="M9">SUM('для размещения'!F2:F345*IF('для размещения'!L2:L345=Подсчет!B9,1,0)*IF('для размещения'!K2:K345=Подсчет!A9,1,0)*IF('для размещения'!M2:M345=Подсчет!M2,1,0))</f>
        <v>0</v>
      </c>
      <c r="N9" s="76">
        <f t="array" ref="N9">SUM('для размещения'!F2:F345*IF('для размещения'!L2:L345=Подсчет!B9,1,0)*IF('для размещения'!K2:K345=Подсчет!A9,1,0)*IF('для размещения'!M2:M345=Подсчет!N2,1,0))</f>
        <v>0</v>
      </c>
      <c r="O9" s="93" t="s">
        <v>774</v>
      </c>
      <c r="P9" s="103" t="str">
        <f t="array" ref="P9">IF(I9&gt;=0,"всеок","ПРЕВЫШЕНИЕ!!!!")</f>
        <v>всеок</v>
      </c>
      <c r="Q9" s="10"/>
      <c r="R9" s="10"/>
      <c r="S9" s="12"/>
      <c r="T9" s="12"/>
      <c r="U9" s="14"/>
      <c r="V9" s="12"/>
      <c r="W9" s="10"/>
      <c r="X9" s="11"/>
      <c r="Y9" s="10"/>
      <c r="Z9" s="10"/>
      <c r="AA9" s="60">
        <v>223</v>
      </c>
      <c r="AB9" s="61">
        <v>244</v>
      </c>
      <c r="AC9" s="28">
        <v>6764600</v>
      </c>
      <c r="AD9" s="29">
        <v>6016422.3200000031</v>
      </c>
      <c r="AE9" s="29">
        <v>0</v>
      </c>
      <c r="AF9" s="29">
        <v>0</v>
      </c>
      <c r="AG9" s="29">
        <v>748177.67999999691</v>
      </c>
      <c r="AH9" s="30" t="s">
        <v>774</v>
      </c>
    </row>
    <row r="10" spans="1:34" ht="16.5" thickBot="1" x14ac:dyDescent="0.3">
      <c r="A10" s="21">
        <v>224</v>
      </c>
      <c r="B10" s="80">
        <v>244</v>
      </c>
      <c r="C10" s="22">
        <v>10315.299999999999</v>
      </c>
      <c r="D10" s="81">
        <f t="array" ref="D10">SUM('для размещения'!F2:F345*IF('для размещения'!L2:L345=B10,1,0)*IF('для размещения'!K2:K345=A10,1,0)*IF('для размещения'!J2:J345=Подсчет!D2,1,0))</f>
        <v>9952.8287300000011</v>
      </c>
      <c r="E10" s="81">
        <f t="array" ref="E10">SUM('для размещения'!F2:F345*IF('для размещения'!L2:L345=B10,1,0)*IF('для размещения'!K2:K345=A10,1,0)*IF('для размещения'!J2:J345=Подсчет!E2,1,0))</f>
        <v>0</v>
      </c>
      <c r="F10" s="141">
        <f t="array" ref="F10">SUM('для размещения'!F2:F345*IF('для размещения'!L2:L345=B10,1,0)*IF('для размещения'!K2:K345=A10,1,0))</f>
        <v>10029.925690000002</v>
      </c>
      <c r="G10" s="84">
        <f t="shared" si="0"/>
        <v>362.47126999999819</v>
      </c>
      <c r="H10" s="84">
        <f t="shared" si="1"/>
        <v>362.47126999999819</v>
      </c>
      <c r="I10" s="77">
        <f t="shared" si="2"/>
        <v>285.37430999999742</v>
      </c>
      <c r="J10" s="76">
        <f t="array" ref="J10">SUM('для размещения'!F2:F345*IF('для размещения'!L2:L345=Подсчет!B10,1,0)*IF('для размещения'!K2:K345=Подсчет!A10,1,0)*IF('для размещения'!M2:M345=Подсчет!J2,1,0))</f>
        <v>0</v>
      </c>
      <c r="K10" s="76">
        <f t="array" ref="K10">SUM('для размещения'!F2:F345*IF('для размещения'!L2:L345=Подсчет!B10,1,0)*IF('для размещения'!K2:K345=Подсчет!A10,1,0)*IF('для размещения'!M2:M345=Подсчет!K2,1,0))</f>
        <v>10029.925690000002</v>
      </c>
      <c r="L10" s="85">
        <f t="array" ref="L10">SUM('для размещения'!F2:F345*IF('для размещения'!L2:L345=Подсчет!B10,1,0)*IF('для размещения'!K2:K345=Подсчет!A10,1,0)*IF('для размещения'!M2:M345=Подсчет!L2,1,0))</f>
        <v>0</v>
      </c>
      <c r="M10" s="76">
        <f t="array" ref="M10">SUM('для размещения'!F2:F345*IF('для размещения'!L2:L345=Подсчет!B10,1,0)*IF('для размещения'!K2:K345=Подсчет!A10,1,0)*IF('для размещения'!M2:M345=Подсчет!M2,1,0))</f>
        <v>0</v>
      </c>
      <c r="N10" s="76">
        <f t="array" ref="N10">SUM('для размещения'!F2:F345*IF('для размещения'!L2:L345=Подсчет!B10,1,0)*IF('для размещения'!K2:K345=Подсчет!A10,1,0)*IF('для размещения'!M2:M345=Подсчет!N2,1,0))</f>
        <v>0</v>
      </c>
      <c r="O10" s="93" t="s">
        <v>774</v>
      </c>
      <c r="P10" s="103" t="str">
        <f t="array" ref="P10">IF(I10&gt;=0,"всеок","ПРЕВЫШЕНИЕ!!!!")</f>
        <v>всеок</v>
      </c>
      <c r="Q10" s="10"/>
      <c r="R10" s="10"/>
      <c r="S10" s="12"/>
      <c r="T10" s="12"/>
      <c r="U10" s="14"/>
      <c r="V10" s="12"/>
      <c r="W10" s="10"/>
      <c r="X10" s="11"/>
      <c r="Y10" s="10"/>
      <c r="Z10" s="10"/>
      <c r="AA10" s="60">
        <v>224</v>
      </c>
      <c r="AB10" s="61">
        <v>244</v>
      </c>
      <c r="AC10" s="28">
        <v>9505000</v>
      </c>
      <c r="AD10" s="29">
        <v>9083038.6899999958</v>
      </c>
      <c r="AE10" s="29">
        <v>893302.91999999993</v>
      </c>
      <c r="AF10" s="29">
        <v>0</v>
      </c>
      <c r="AG10" s="29">
        <v>-471341.60999999568</v>
      </c>
      <c r="AH10" s="30" t="s">
        <v>774</v>
      </c>
    </row>
    <row r="11" spans="1:34" s="8" customFormat="1" ht="16.5" thickBot="1" x14ac:dyDescent="0.3">
      <c r="A11" s="228">
        <v>225</v>
      </c>
      <c r="B11" s="129">
        <v>243</v>
      </c>
      <c r="C11" s="22">
        <v>0</v>
      </c>
      <c r="D11" s="81">
        <f t="array" ref="D11">SUM('для размещения'!F2:F345*IF('для размещения'!L2:L345=B11,1,0)*IF('для размещения'!K2:K345=A11,1,0)*IF('для размещения'!J2:J345=Подсчет!D2,1,0))</f>
        <v>0</v>
      </c>
      <c r="E11" s="81">
        <f t="array" ref="E11">SUM('для размещения'!F2:F345*IF('для размещения'!L2:L345=B11,1,0)*IF('для размещения'!K2:K345=A11,1,0)*IF('для размещения'!J2:J345=Подсчет!E2,1,0))</f>
        <v>0</v>
      </c>
      <c r="F11" s="141">
        <f t="array" ref="F11">SUM('для размещения'!F2:F345*IF('для размещения'!L2:L345=B11,1,0)*IF('для размещения'!K2:K345=A11,1,0))</f>
        <v>0</v>
      </c>
      <c r="G11" s="84">
        <f t="shared" si="0"/>
        <v>0</v>
      </c>
      <c r="H11" s="84">
        <f t="shared" si="1"/>
        <v>0</v>
      </c>
      <c r="I11" s="77">
        <f t="shared" si="2"/>
        <v>0</v>
      </c>
      <c r="J11" s="76">
        <f t="array" ref="J11">SUM('для размещения'!F2:F345*IF('для размещения'!L2:L345=B11,1,0)*IF('для размещения'!K2:K345=Подсчет!A11,1,0)*IF('для размещения'!M2:M345=Подсчет!J2,1,0))</f>
        <v>0</v>
      </c>
      <c r="K11" s="76">
        <f t="array" ref="K11">SUM('для размещения'!F2:F345*IF('для размещения'!L2:L345=B11,1,0)*IF('для размещения'!K2:K345=Подсчет!A11,1,0)*IF('для размещения'!M2:M345=Подсчет!K2,1,0))</f>
        <v>0</v>
      </c>
      <c r="L11" s="85">
        <f t="array" ref="L11">SUM('для размещения'!F2:F345*IF('для размещения'!L2:L345=B11,1,0)*IF('для размещения'!K2:K345=Подсчет!A11,1,0)*IF('для размещения'!M2:M345=Подсчет!L2,1,0))</f>
        <v>0</v>
      </c>
      <c r="M11" s="76">
        <f t="array" ref="M11">SUM('для размещения'!F2:F345*IF('для размещения'!L2:L345=B11,1,0)*IF('для размещения'!K2:K345=Подсчет!A11,1,0)*IF('для размещения'!M2:M345=Подсчет!M2,1,0))</f>
        <v>0</v>
      </c>
      <c r="N11" s="76">
        <f t="array" ref="N11">SUM('для размещения'!F2:F345*IF('для размещения'!L2:L345=B11,1,0)*IF('для размещения'!K2:K345=Подсчет!A11,1,0)*IF('для размещения'!M2:M345=Подсчет!N2,1,0))</f>
        <v>0</v>
      </c>
      <c r="O11" s="93"/>
      <c r="P11" s="103" t="str">
        <f t="array" ref="P11">IF(I11&gt;=0,"всеок","ПРЕВЫШЕНИЕ!!!!")</f>
        <v>всеок</v>
      </c>
      <c r="Q11" s="10"/>
      <c r="R11" s="10"/>
      <c r="S11" s="12"/>
      <c r="T11" s="12"/>
      <c r="U11" s="14"/>
      <c r="V11" s="12"/>
      <c r="W11" s="10"/>
      <c r="X11" s="11"/>
      <c r="Y11" s="10"/>
      <c r="Z11" s="10"/>
      <c r="AA11" s="128"/>
      <c r="AB11" s="138"/>
      <c r="AC11" s="65"/>
      <c r="AD11" s="49"/>
      <c r="AE11" s="49"/>
      <c r="AF11" s="49"/>
      <c r="AG11" s="49"/>
      <c r="AH11" s="139"/>
    </row>
    <row r="12" spans="1:34" ht="16.5" thickBot="1" x14ac:dyDescent="0.3">
      <c r="A12" s="239"/>
      <c r="B12" s="140">
        <v>242</v>
      </c>
      <c r="C12" s="22">
        <v>935.2</v>
      </c>
      <c r="D12" s="81">
        <f t="array" ref="D12">SUM('для размещения'!F2:F345*IF('для размещения'!L2:L345=B12,1,0)*IF('для размещения'!K2:K345=A11,1,0)*IF('для размещения'!J2:J345=Подсчет!D2,1,0))</f>
        <v>747.69724999999994</v>
      </c>
      <c r="E12" s="81">
        <f t="array" ref="E12">SUM('для размещения'!F2:F345*IF('для размещения'!L2:L345=B12,1,0)*IF('для размещения'!K2:K345=A11,1,0)*IF('для размещения'!J2:J345=Подсчет!E2,1,0))</f>
        <v>0</v>
      </c>
      <c r="F12" s="141">
        <f t="array" ref="F12">SUM('для размещения'!F2:F345*IF('для размещения'!L2:L345=B12,1,0)*IF('для размещения'!K2:K345=A11,1,0))</f>
        <v>747.69724999999994</v>
      </c>
      <c r="G12" s="84">
        <f t="shared" si="0"/>
        <v>187.50275000000011</v>
      </c>
      <c r="H12" s="84">
        <f t="shared" si="1"/>
        <v>187.50275000000011</v>
      </c>
      <c r="I12" s="86">
        <f t="shared" si="2"/>
        <v>187.50275000000011</v>
      </c>
      <c r="J12" s="76">
        <f t="array" ref="J12">SUM('для размещения'!F2:F345*IF('для размещения'!L2:L345=Подсчет!B12,1,0)*IF('для размещения'!K2:K345=Подсчет!A11,1,0)*IF('для размещения'!M2:M345=Подсчет!J2,1,0))</f>
        <v>248.77424999999999</v>
      </c>
      <c r="K12" s="76">
        <f t="array" ref="K12">SUM('для размещения'!F2:F345*IF('для размещения'!L2:L345=Подсчет!B12,1,0)*IF('для размещения'!K2:K345=Подсчет!A11,1,0)*IF('для размещения'!M2:M345=Подсчет!K2,1,0))</f>
        <v>0</v>
      </c>
      <c r="L12" s="76">
        <f t="array" ref="L12">SUM('для размещения'!F2:F345*IF('для размещения'!L2:L345=Подсчет!B12,1,0)*IF('для размещения'!K2:K345=Подсчет!A11,1,0)*IF('для размещения'!M2:M345=Подсчет!L2,1,0))</f>
        <v>318.923</v>
      </c>
      <c r="M12" s="76">
        <f t="array" ref="M12">SUM('для размещения'!F2:F345*IF('для размещения'!L2:L345=Подсчет!B12,1,0)*IF('для размещения'!K2:K345=Подсчет!A11,1,0)*IF('для размещения'!M2:M345=Подсчет!M2,1,0))</f>
        <v>0</v>
      </c>
      <c r="N12" s="76">
        <f t="array" ref="N12">SUM('для размещения'!F2:F345*IF('для размещения'!L2:L345=Подсчет!B12,1,0)*IF('для размещения'!K2:K345=Подсчет!A11,1,0)*IF('для размещения'!M2:M345=Подсчет!N2,1,0))</f>
        <v>180</v>
      </c>
      <c r="O12" s="93" t="s">
        <v>779</v>
      </c>
      <c r="P12" s="103" t="str">
        <f t="array" ref="P12">IF(I12&gt;=0,"всеок","ПРЕВЫШЕНИЕ!!!!")</f>
        <v>всеок</v>
      </c>
      <c r="Q12" s="10"/>
      <c r="R12" s="10"/>
      <c r="S12" s="12"/>
      <c r="T12" s="12"/>
      <c r="U12" s="14"/>
      <c r="V12" s="12"/>
      <c r="W12" s="10"/>
      <c r="X12" s="11"/>
      <c r="Y12" s="10"/>
      <c r="Z12" s="10"/>
      <c r="AA12" s="215">
        <v>225</v>
      </c>
      <c r="AB12" s="62">
        <v>242</v>
      </c>
      <c r="AC12" s="65">
        <v>1672000</v>
      </c>
      <c r="AD12" s="49">
        <v>1284576.6500000001</v>
      </c>
      <c r="AE12" s="49">
        <v>0</v>
      </c>
      <c r="AF12" s="49">
        <v>0</v>
      </c>
      <c r="AG12" s="49">
        <v>387423.34999999986</v>
      </c>
      <c r="AH12" s="66" t="s">
        <v>779</v>
      </c>
    </row>
    <row r="13" spans="1:34" ht="16.5" thickBot="1" x14ac:dyDescent="0.3">
      <c r="A13" s="239"/>
      <c r="B13" s="236">
        <v>244</v>
      </c>
      <c r="C13" s="108"/>
      <c r="D13" s="23"/>
      <c r="E13" s="23"/>
      <c r="F13" s="113"/>
      <c r="G13" s="84">
        <f t="shared" si="0"/>
        <v>0</v>
      </c>
      <c r="H13" s="84">
        <f t="shared" si="1"/>
        <v>0</v>
      </c>
      <c r="I13" s="83">
        <f t="shared" si="2"/>
        <v>0</v>
      </c>
      <c r="J13" s="72"/>
      <c r="K13" s="70"/>
      <c r="L13" s="70"/>
      <c r="M13" s="70"/>
      <c r="N13" s="70"/>
      <c r="O13" s="94" t="s">
        <v>780</v>
      </c>
      <c r="P13" s="103" t="str">
        <f t="array" ref="P13">IF(I13&gt;=0,"всеок","ПРЕВЫШЕНИЕ!!!!")</f>
        <v>всеок</v>
      </c>
      <c r="Q13" s="10"/>
      <c r="R13" s="10"/>
      <c r="S13" s="12"/>
      <c r="T13" s="12"/>
      <c r="U13" s="14"/>
      <c r="V13" s="12"/>
      <c r="W13" s="10"/>
      <c r="X13" s="11"/>
      <c r="Y13" s="10"/>
      <c r="Z13" s="10"/>
      <c r="AA13" s="216"/>
      <c r="AB13" s="226">
        <v>244</v>
      </c>
      <c r="AC13" s="42">
        <v>0</v>
      </c>
      <c r="AD13" s="43">
        <v>0</v>
      </c>
      <c r="AE13" s="43">
        <v>0</v>
      </c>
      <c r="AF13" s="43">
        <v>0</v>
      </c>
      <c r="AG13" s="43">
        <v>0</v>
      </c>
      <c r="AH13" s="44" t="s">
        <v>780</v>
      </c>
    </row>
    <row r="14" spans="1:34" ht="16.5" thickBot="1" x14ac:dyDescent="0.3">
      <c r="A14" s="239"/>
      <c r="B14" s="237"/>
      <c r="C14" s="109"/>
      <c r="D14" s="26"/>
      <c r="E14" s="26"/>
      <c r="F14" s="114"/>
      <c r="G14" s="84">
        <f t="shared" si="0"/>
        <v>0</v>
      </c>
      <c r="H14" s="84">
        <f t="shared" si="1"/>
        <v>0</v>
      </c>
      <c r="I14" s="83">
        <f t="shared" si="2"/>
        <v>0</v>
      </c>
      <c r="J14" s="72"/>
      <c r="K14" s="70"/>
      <c r="L14" s="70"/>
      <c r="M14" s="70"/>
      <c r="N14" s="70"/>
      <c r="O14" s="95" t="s">
        <v>781</v>
      </c>
      <c r="P14" s="103" t="str">
        <f t="array" ref="P14">IF(I14&gt;=0,"всеок","ПРЕВЫШЕНИЕ!!!!")</f>
        <v>всеок</v>
      </c>
      <c r="Q14" s="10"/>
      <c r="R14" s="10"/>
      <c r="S14" s="12"/>
      <c r="T14" s="12"/>
      <c r="U14" s="14"/>
      <c r="V14" s="12"/>
      <c r="W14" s="10"/>
      <c r="X14" s="11"/>
      <c r="Y14" s="10"/>
      <c r="Z14" s="10"/>
      <c r="AA14" s="216"/>
      <c r="AB14" s="224"/>
      <c r="AC14" s="34">
        <v>0</v>
      </c>
      <c r="AD14" s="35">
        <v>0</v>
      </c>
      <c r="AE14" s="35">
        <v>0</v>
      </c>
      <c r="AF14" s="35">
        <v>0</v>
      </c>
      <c r="AG14" s="35">
        <v>0</v>
      </c>
      <c r="AH14" s="36" t="s">
        <v>781</v>
      </c>
    </row>
    <row r="15" spans="1:34" ht="16.5" thickBot="1" x14ac:dyDescent="0.3">
      <c r="A15" s="240"/>
      <c r="B15" s="238"/>
      <c r="C15" s="22">
        <v>7998.9</v>
      </c>
      <c r="D15" s="76">
        <f t="array" ref="D15">SUM('для размещения'!F2:F345*IF('для размещения'!L2:L345=B13,1,0)*IF('для размещения'!K2:K345=A11,1,0)*IF('для размещения'!J2:J345=Подсчет!D2,1,0))</f>
        <v>7699.6760100000029</v>
      </c>
      <c r="E15" s="133">
        <f t="array" ref="E15">SUM('для размещения'!F2:F345*IF('для размещения'!L2:L345=B13,1,0)*IF('для размещения'!K2:K345=A11,1,0)*IF('для размещения'!J2:J345=Подсчет!E2,1,0))</f>
        <v>0</v>
      </c>
      <c r="F15" s="151">
        <f t="array" ref="F15">SUM('для размещения'!F2:F345*IF('для размещения'!L2:L345=B13,1,0)*IF('для размещения'!K2:K345=A11,1,0))</f>
        <v>7699.6760100000029</v>
      </c>
      <c r="G15" s="84">
        <f t="shared" si="0"/>
        <v>299.22398999999677</v>
      </c>
      <c r="H15" s="84">
        <f t="shared" si="1"/>
        <v>299.22398999999677</v>
      </c>
      <c r="I15" s="87">
        <f t="shared" si="2"/>
        <v>299.22398999999677</v>
      </c>
      <c r="J15" s="76">
        <f t="array" ref="J15">SUM('для размещения'!F2:F345*IF('для размещения'!L2:L345=Подсчет!B13,1,0)*IF('для размещения'!K2:K345=Подсчет!A11,1,0)*IF('для размещения'!M2:M345=Подсчет!J2,1,0))</f>
        <v>4382.6786700000002</v>
      </c>
      <c r="K15" s="76">
        <f t="array" ref="K15">SUM('для размещения'!F2:F345*IF('для размещения'!L2:L345=Подсчет!B13,1,0)*IF('для размещения'!K2:K345=Подсчет!A11,1,0)*IF('для размещения'!M2:M345=Подсчет!K2,1,0))</f>
        <v>1456.2576699999997</v>
      </c>
      <c r="L15" s="76">
        <f t="array" ref="L15">SUM('для размещения'!F2:F345*IF('для размещения'!L2:L345=Подсчет!B13,1,0)*IF('для размещения'!K2:K345=Подсчет!A11,1,0)*IF('для размещения'!M2:M345=Подсчет!L2,1,0))</f>
        <v>1335.3544300000003</v>
      </c>
      <c r="M15" s="76">
        <f t="array" ref="M15">SUM('для размещения'!F2:F345*IF('для размещения'!L2:L345=Подсчет!B13,1,0)*IF('для размещения'!K2:K345=Подсчет!A11,1,0)*IF('для размещения'!M2:M345=Подсчет!M2,1,0))</f>
        <v>0</v>
      </c>
      <c r="N15" s="76">
        <f t="array" ref="N15">SUM('для размещения'!F2:F345*IF('для размещения'!L2:L345=Подсчет!B13,1,0)*IF('для размещения'!K2:K345=Подсчет!A11,1,0)*IF('для размещения'!M2:M345=Подсчет!N2,1,0))</f>
        <v>525.38524000000007</v>
      </c>
      <c r="O15" s="93" t="s">
        <v>774</v>
      </c>
      <c r="P15" s="103" t="str">
        <f t="array" ref="P15">IF(I15&gt;=0,"всеок","ПРЕВЫШЕНИЕ!!!!")</f>
        <v>всеок</v>
      </c>
      <c r="Q15" s="10"/>
      <c r="R15" s="10"/>
      <c r="S15" s="12"/>
      <c r="T15" s="12"/>
      <c r="U15" s="14"/>
      <c r="V15" s="12"/>
      <c r="W15" s="10"/>
      <c r="X15" s="11"/>
      <c r="Y15" s="10"/>
      <c r="Z15" s="10"/>
      <c r="AA15" s="217"/>
      <c r="AB15" s="227"/>
      <c r="AC15" s="45">
        <v>9560700</v>
      </c>
      <c r="AD15" s="40">
        <v>12786376.359999998</v>
      </c>
      <c r="AE15" s="40">
        <v>3181.82</v>
      </c>
      <c r="AF15" s="40">
        <v>0</v>
      </c>
      <c r="AG15" s="40">
        <v>-3228858.1799999974</v>
      </c>
      <c r="AH15" s="30" t="s">
        <v>774</v>
      </c>
    </row>
    <row r="16" spans="1:34" ht="16.5" thickBot="1" x14ac:dyDescent="0.3">
      <c r="A16" s="228">
        <v>226</v>
      </c>
      <c r="B16" s="231">
        <v>242</v>
      </c>
      <c r="C16" s="110"/>
      <c r="D16" s="23"/>
      <c r="E16" s="23"/>
      <c r="F16" s="113"/>
      <c r="G16" s="84">
        <f t="shared" si="0"/>
        <v>0</v>
      </c>
      <c r="H16" s="84">
        <f t="shared" si="1"/>
        <v>0</v>
      </c>
      <c r="I16" s="83">
        <f t="shared" si="2"/>
        <v>0</v>
      </c>
      <c r="J16" s="72"/>
      <c r="K16" s="70"/>
      <c r="L16" s="70"/>
      <c r="M16" s="70"/>
      <c r="N16" s="70"/>
      <c r="O16" s="97" t="s">
        <v>779</v>
      </c>
      <c r="P16" s="103" t="str">
        <f t="array" ref="P16">IF(I16&gt;=0,"всеок","ПРЕВЫШЕНИЕ!!!!")</f>
        <v>всеок</v>
      </c>
      <c r="Q16" s="10"/>
      <c r="R16" s="10"/>
      <c r="S16" s="12"/>
      <c r="T16" s="12"/>
      <c r="U16" s="14"/>
      <c r="V16" s="12"/>
      <c r="W16" s="10"/>
      <c r="X16" s="11"/>
      <c r="Y16" s="10"/>
      <c r="Z16" s="10"/>
      <c r="AA16" s="215">
        <v>226</v>
      </c>
      <c r="AB16" s="225">
        <v>242</v>
      </c>
      <c r="AC16" s="31">
        <v>0</v>
      </c>
      <c r="AD16" s="32">
        <v>0</v>
      </c>
      <c r="AE16" s="32">
        <v>0</v>
      </c>
      <c r="AF16" s="32">
        <v>0</v>
      </c>
      <c r="AG16" s="32">
        <v>0</v>
      </c>
      <c r="AH16" s="33" t="s">
        <v>779</v>
      </c>
    </row>
    <row r="17" spans="1:34" ht="16.5" thickBot="1" x14ac:dyDescent="0.3">
      <c r="A17" s="229"/>
      <c r="B17" s="232"/>
      <c r="C17" s="111"/>
      <c r="D17" s="25"/>
      <c r="E17" s="25"/>
      <c r="F17" s="115"/>
      <c r="G17" s="84">
        <f t="shared" si="0"/>
        <v>0</v>
      </c>
      <c r="H17" s="84">
        <f t="shared" si="1"/>
        <v>0</v>
      </c>
      <c r="I17" s="83">
        <f t="shared" si="2"/>
        <v>0</v>
      </c>
      <c r="J17" s="72"/>
      <c r="K17" s="70"/>
      <c r="L17" s="70"/>
      <c r="M17" s="70"/>
      <c r="N17" s="70"/>
      <c r="O17" s="95" t="s">
        <v>782</v>
      </c>
      <c r="P17" s="103" t="str">
        <f t="array" ref="P17">IF(I17&gt;=0,"всеок","ПРЕВЫШЕНИЕ!!!!")</f>
        <v>всеок</v>
      </c>
      <c r="Q17" s="10"/>
      <c r="R17" s="10"/>
      <c r="S17" s="12"/>
      <c r="T17" s="12"/>
      <c r="U17" s="14"/>
      <c r="V17" s="12"/>
      <c r="W17" s="10"/>
      <c r="X17" s="11"/>
      <c r="Y17" s="10"/>
      <c r="Z17" s="10"/>
      <c r="AA17" s="216"/>
      <c r="AB17" s="218"/>
      <c r="AC17" s="34">
        <v>0</v>
      </c>
      <c r="AD17" s="35">
        <v>0</v>
      </c>
      <c r="AE17" s="35">
        <v>0</v>
      </c>
      <c r="AF17" s="35">
        <v>0</v>
      </c>
      <c r="AG17" s="35">
        <v>0</v>
      </c>
      <c r="AH17" s="36" t="s">
        <v>782</v>
      </c>
    </row>
    <row r="18" spans="1:34" ht="16.5" thickBot="1" x14ac:dyDescent="0.3">
      <c r="A18" s="229"/>
      <c r="B18" s="232"/>
      <c r="C18" s="109"/>
      <c r="D18" s="26"/>
      <c r="E18" s="26"/>
      <c r="F18" s="114"/>
      <c r="G18" s="84">
        <f t="shared" si="0"/>
        <v>0</v>
      </c>
      <c r="H18" s="84">
        <f t="shared" si="1"/>
        <v>0</v>
      </c>
      <c r="I18" s="83">
        <f t="shared" si="2"/>
        <v>0</v>
      </c>
      <c r="J18" s="72"/>
      <c r="K18" s="70"/>
      <c r="L18" s="70"/>
      <c r="M18" s="70"/>
      <c r="N18" s="70"/>
      <c r="O18" s="95" t="s">
        <v>783</v>
      </c>
      <c r="P18" s="103" t="str">
        <f t="array" ref="P18">IF(I18&gt;=0,"всеок","ПРЕВЫШЕНИЕ!!!!")</f>
        <v>всеок</v>
      </c>
      <c r="Q18" s="10"/>
      <c r="R18" s="10"/>
      <c r="S18" s="12"/>
      <c r="T18" s="12"/>
      <c r="U18" s="14"/>
      <c r="V18" s="12"/>
      <c r="W18" s="10"/>
      <c r="X18" s="11"/>
      <c r="Y18" s="10"/>
      <c r="Z18" s="10"/>
      <c r="AA18" s="216"/>
      <c r="AB18" s="218"/>
      <c r="AC18" s="34">
        <v>0</v>
      </c>
      <c r="AD18" s="35">
        <v>0</v>
      </c>
      <c r="AE18" s="35">
        <v>0</v>
      </c>
      <c r="AF18" s="35">
        <v>0</v>
      </c>
      <c r="AG18" s="35">
        <v>0</v>
      </c>
      <c r="AH18" s="36" t="s">
        <v>783</v>
      </c>
    </row>
    <row r="19" spans="1:34" ht="16.5" thickBot="1" x14ac:dyDescent="0.3">
      <c r="A19" s="229"/>
      <c r="B19" s="233"/>
      <c r="C19" s="22">
        <f>857.1-263.7</f>
        <v>593.40000000000009</v>
      </c>
      <c r="D19" s="81">
        <f t="array" ref="D19">SUM('для размещения'!F2:F345*IF('для размещения'!L2:L345=B16,1,0)*IF('для размещения'!K2:K345=A16,1,0)*IF('для размещения'!J2:J345=Подсчет!D2,1,0))</f>
        <v>510.77800000000002</v>
      </c>
      <c r="E19" s="133">
        <f t="array" ref="E19">SUM('для размещения'!F2:F345*IF('для размещения'!L2:L345=B16,1,0)*IF('для размещения'!K2:K345=A16,1,0)*IF('для размещения'!J2:J345=Подсчет!E2,1,0))</f>
        <v>0</v>
      </c>
      <c r="F19" s="142">
        <f t="array" ref="F19">SUM('для размещения'!F2:F345*IF('для размещения'!L2:L345=B16,1,0)*IF('для размещения'!K2:K345=A16,1,0))</f>
        <v>510.77800000000002</v>
      </c>
      <c r="G19" s="84">
        <f t="shared" si="0"/>
        <v>82.622000000000071</v>
      </c>
      <c r="H19" s="84">
        <f t="shared" si="1"/>
        <v>82.622000000000071</v>
      </c>
      <c r="I19" s="87">
        <f t="shared" si="2"/>
        <v>82.622000000000071</v>
      </c>
      <c r="J19" s="76">
        <f t="array" ref="J19">SUM('для размещения'!F2:F345*IF('для размещения'!L2:L345=Подсчет!B16,1,0)*IF('для размещения'!K2:K345=Подсчет!A16,1,0)*IF('для размещения'!M2:M345=Подсчет!J2,1,0))</f>
        <v>0</v>
      </c>
      <c r="K19" s="76">
        <f t="array" ref="K19">SUM('для размещения'!F2:F345*IF('для размещения'!L2:L345=Подсчет!B16,1,0)*IF('для размещения'!K2:K345=Подсчет!A16,1,0)*IF('для размещения'!M2:M345=Подсчет!K2,1,0))</f>
        <v>56.5</v>
      </c>
      <c r="L19" s="76">
        <f t="array" ref="L19">SUM('для размещения'!F2:F345*IF('для размещения'!L2:L345=Подсчет!B16,1,0)*IF('для размещения'!K2:K345=Подсчет!A16,1,0)*IF('для размещения'!M2:M345=Подсчет!L2,1,0))</f>
        <v>454.27800000000002</v>
      </c>
      <c r="M19" s="76">
        <f t="array" ref="M19">SUM('для размещения'!F2:F345*IF('для размещения'!L2:L345=Подсчет!B16,1,0)*IF('для размещения'!K2:K345=Подсчет!A16,1,0)*IF('для размещения'!M2:M345=Подсчет!M2,1,0))</f>
        <v>0</v>
      </c>
      <c r="N19" s="76">
        <f t="array" ref="N19">SUM('для размещения'!F2:F345*IF('для размещения'!L2:L345=Подсчет!B16,1,0)*IF('для размещения'!K2:K345=Подсчет!A16,1,0)*IF('для размещения'!M2:M345=Подсчет!N2,1,0))</f>
        <v>0</v>
      </c>
      <c r="O19" s="93" t="s">
        <v>774</v>
      </c>
      <c r="P19" s="103" t="str">
        <f t="array" ref="P19">IF(I19&gt;=0,"всеок","ПРЕВЫШЕНИЕ!!!!")</f>
        <v>всеок</v>
      </c>
      <c r="Q19" s="10"/>
      <c r="R19" s="10"/>
      <c r="S19" s="12"/>
      <c r="T19" s="12"/>
      <c r="U19" s="14"/>
      <c r="V19" s="12"/>
      <c r="W19" s="10"/>
      <c r="X19" s="11"/>
      <c r="Y19" s="10"/>
      <c r="Z19" s="10"/>
      <c r="AA19" s="216"/>
      <c r="AB19" s="218"/>
      <c r="AC19" s="45">
        <v>632100</v>
      </c>
      <c r="AD19" s="40">
        <v>549000</v>
      </c>
      <c r="AE19" s="46">
        <v>0</v>
      </c>
      <c r="AF19" s="46">
        <v>0</v>
      </c>
      <c r="AG19" s="46">
        <v>83100</v>
      </c>
      <c r="AH19" s="30" t="s">
        <v>774</v>
      </c>
    </row>
    <row r="20" spans="1:34" ht="16.5" thickBot="1" x14ac:dyDescent="0.3">
      <c r="A20" s="229"/>
      <c r="B20" s="232">
        <v>244</v>
      </c>
      <c r="C20" s="110"/>
      <c r="D20" s="132"/>
      <c r="E20" s="132"/>
      <c r="F20" s="116"/>
      <c r="G20" s="84">
        <f t="shared" si="0"/>
        <v>0</v>
      </c>
      <c r="H20" s="84">
        <f t="shared" si="1"/>
        <v>0</v>
      </c>
      <c r="I20" s="83">
        <f t="shared" si="2"/>
        <v>0</v>
      </c>
      <c r="J20" s="72"/>
      <c r="K20" s="70"/>
      <c r="L20" s="70"/>
      <c r="M20" s="70"/>
      <c r="N20" s="70"/>
      <c r="O20" s="98" t="s">
        <v>784</v>
      </c>
      <c r="P20" s="103" t="str">
        <f t="array" ref="P20">IF(I20&gt;=0,"всеок","ПРЕВЫШЕНИЕ!!!!")</f>
        <v>всеок</v>
      </c>
      <c r="Q20" s="10"/>
      <c r="R20" s="10"/>
      <c r="S20" s="12"/>
      <c r="T20" s="12"/>
      <c r="U20" s="14"/>
      <c r="V20" s="12"/>
      <c r="W20" s="10"/>
      <c r="X20" s="11"/>
      <c r="Y20" s="10"/>
      <c r="Z20" s="10"/>
      <c r="AA20" s="216"/>
      <c r="AB20" s="218">
        <v>244</v>
      </c>
      <c r="AC20" s="31">
        <v>0</v>
      </c>
      <c r="AD20" s="32">
        <v>0</v>
      </c>
      <c r="AE20" s="32">
        <v>0</v>
      </c>
      <c r="AF20" s="32">
        <v>0</v>
      </c>
      <c r="AG20" s="32">
        <v>0</v>
      </c>
      <c r="AH20" s="33" t="s">
        <v>784</v>
      </c>
    </row>
    <row r="21" spans="1:34" ht="16.5" thickBot="1" x14ac:dyDescent="0.3">
      <c r="A21" s="229"/>
      <c r="B21" s="232"/>
      <c r="C21" s="111"/>
      <c r="D21" s="68"/>
      <c r="E21" s="68"/>
      <c r="F21" s="117"/>
      <c r="G21" s="84">
        <f t="shared" si="0"/>
        <v>0</v>
      </c>
      <c r="H21" s="84">
        <f t="shared" si="1"/>
        <v>0</v>
      </c>
      <c r="I21" s="83">
        <f t="shared" si="2"/>
        <v>0</v>
      </c>
      <c r="J21" s="72"/>
      <c r="K21" s="70"/>
      <c r="L21" s="70"/>
      <c r="M21" s="70"/>
      <c r="N21" s="70"/>
      <c r="O21" s="99" t="s">
        <v>785</v>
      </c>
      <c r="P21" s="103" t="str">
        <f t="array" ref="P21">IF(I21&gt;=0,"всеок","ПРЕВЫШЕНИЕ!!!!")</f>
        <v>всеок</v>
      </c>
      <c r="Q21" s="10"/>
      <c r="R21" s="10" t="s">
        <v>792</v>
      </c>
      <c r="S21" s="10"/>
      <c r="T21" s="12"/>
      <c r="U21" s="14"/>
      <c r="V21" s="12"/>
      <c r="W21" s="10"/>
      <c r="X21" s="11"/>
      <c r="Y21" s="10"/>
      <c r="Z21" s="10"/>
      <c r="AA21" s="216"/>
      <c r="AB21" s="218"/>
      <c r="AC21" s="34">
        <v>0</v>
      </c>
      <c r="AD21" s="35">
        <v>0</v>
      </c>
      <c r="AE21" s="35">
        <v>0</v>
      </c>
      <c r="AF21" s="35">
        <v>0</v>
      </c>
      <c r="AG21" s="35">
        <v>0</v>
      </c>
      <c r="AH21" s="36" t="s">
        <v>785</v>
      </c>
    </row>
    <row r="22" spans="1:34" ht="16.5" thickBot="1" x14ac:dyDescent="0.3">
      <c r="A22" s="229"/>
      <c r="B22" s="232"/>
      <c r="C22" s="111"/>
      <c r="D22" s="68"/>
      <c r="E22" s="68"/>
      <c r="F22" s="117"/>
      <c r="G22" s="84">
        <f t="shared" si="0"/>
        <v>0</v>
      </c>
      <c r="H22" s="84">
        <f t="shared" si="1"/>
        <v>0</v>
      </c>
      <c r="I22" s="146">
        <f t="shared" si="2"/>
        <v>0</v>
      </c>
      <c r="J22" s="72"/>
      <c r="K22" s="70"/>
      <c r="L22" s="70"/>
      <c r="M22" s="70"/>
      <c r="N22" s="70"/>
      <c r="O22" s="99" t="s">
        <v>786</v>
      </c>
      <c r="P22" s="103" t="str">
        <f t="array" ref="P22">IF(I22&gt;=0,"всеок","ПРЕВЫШЕНИЕ!!!!")</f>
        <v>всеок</v>
      </c>
      <c r="Q22" s="10"/>
      <c r="R22" s="10" t="s">
        <v>793</v>
      </c>
      <c r="S22" s="10"/>
      <c r="T22" s="12"/>
      <c r="U22" s="14"/>
      <c r="V22" s="12"/>
      <c r="W22" s="10"/>
      <c r="X22" s="11"/>
      <c r="Y22" s="10"/>
      <c r="Z22" s="10"/>
      <c r="AA22" s="216"/>
      <c r="AB22" s="218"/>
      <c r="AC22" s="34">
        <v>0</v>
      </c>
      <c r="AD22" s="35">
        <v>0</v>
      </c>
      <c r="AE22" s="35">
        <v>0</v>
      </c>
      <c r="AF22" s="35">
        <v>0</v>
      </c>
      <c r="AG22" s="35">
        <v>0</v>
      </c>
      <c r="AH22" s="36" t="s">
        <v>786</v>
      </c>
    </row>
    <row r="23" spans="1:34" ht="16.5" thickBot="1" x14ac:dyDescent="0.3">
      <c r="A23" s="229"/>
      <c r="B23" s="232"/>
      <c r="C23" s="111"/>
      <c r="D23" s="68"/>
      <c r="E23" s="68"/>
      <c r="F23" s="117"/>
      <c r="G23" s="84">
        <f t="shared" si="0"/>
        <v>0</v>
      </c>
      <c r="H23" s="84">
        <f t="shared" si="1"/>
        <v>0</v>
      </c>
      <c r="I23" s="83">
        <f t="shared" si="2"/>
        <v>0</v>
      </c>
      <c r="J23" s="72"/>
      <c r="K23" s="70"/>
      <c r="L23" s="70"/>
      <c r="M23" s="70"/>
      <c r="N23" s="70"/>
      <c r="O23" s="99" t="s">
        <v>778</v>
      </c>
      <c r="P23" s="103" t="str">
        <f t="array" ref="P23">IF(I23&gt;=0,"всеок","ПРЕВЫШЕНИЕ!!!!")</f>
        <v>всеок</v>
      </c>
      <c r="Q23" s="10"/>
      <c r="R23" s="10"/>
      <c r="S23" s="10"/>
      <c r="T23" s="12"/>
      <c r="U23" s="14"/>
      <c r="V23" s="12"/>
      <c r="W23" s="10"/>
      <c r="X23" s="11"/>
      <c r="Y23" s="10"/>
      <c r="Z23" s="10"/>
      <c r="AA23" s="216"/>
      <c r="AB23" s="218"/>
      <c r="AC23" s="34">
        <v>0</v>
      </c>
      <c r="AD23" s="35">
        <v>0</v>
      </c>
      <c r="AE23" s="35">
        <v>0</v>
      </c>
      <c r="AF23" s="35">
        <v>0</v>
      </c>
      <c r="AG23" s="35">
        <v>0</v>
      </c>
      <c r="AH23" s="36" t="s">
        <v>778</v>
      </c>
    </row>
    <row r="24" spans="1:34" ht="16.5" thickBot="1" x14ac:dyDescent="0.3">
      <c r="A24" s="229"/>
      <c r="B24" s="232"/>
      <c r="C24" s="109"/>
      <c r="D24" s="131"/>
      <c r="E24" s="131"/>
      <c r="F24" s="118"/>
      <c r="G24" s="84">
        <f t="shared" si="0"/>
        <v>0</v>
      </c>
      <c r="H24" s="84">
        <f t="shared" si="1"/>
        <v>0</v>
      </c>
      <c r="I24" s="83">
        <f t="shared" si="2"/>
        <v>0</v>
      </c>
      <c r="J24" s="72"/>
      <c r="K24" s="70"/>
      <c r="L24" s="70"/>
      <c r="M24" s="70"/>
      <c r="N24" s="70"/>
      <c r="O24" s="99" t="s">
        <v>787</v>
      </c>
      <c r="P24" s="103" t="str">
        <f t="array" ref="P24">IF(I24&gt;=0,"всеок","ПРЕВЫШЕНИЕ!!!!")</f>
        <v>всеок</v>
      </c>
      <c r="Q24" s="10"/>
      <c r="R24" s="10"/>
      <c r="S24" s="10"/>
      <c r="T24" s="12"/>
      <c r="U24" s="14"/>
      <c r="V24" s="12"/>
      <c r="W24" s="10"/>
      <c r="X24" s="11"/>
      <c r="Y24" s="10"/>
      <c r="Z24" s="10"/>
      <c r="AA24" s="216"/>
      <c r="AB24" s="218"/>
      <c r="AC24" s="34">
        <v>0</v>
      </c>
      <c r="AD24" s="35">
        <v>0</v>
      </c>
      <c r="AE24" s="35">
        <v>0</v>
      </c>
      <c r="AF24" s="35">
        <v>0</v>
      </c>
      <c r="AG24" s="35">
        <v>0</v>
      </c>
      <c r="AH24" s="36" t="s">
        <v>787</v>
      </c>
    </row>
    <row r="25" spans="1:34" ht="16.5" thickBot="1" x14ac:dyDescent="0.3">
      <c r="A25" s="230"/>
      <c r="B25" s="234"/>
      <c r="C25" s="22">
        <v>6645.7</v>
      </c>
      <c r="D25" s="81">
        <f t="array" ref="D25">SUM('для размещения'!F2:F345*IF('для размещения'!L2:L345=B20,1,0)*IF('для размещения'!K2:K345=A16,1,0)*IF('для размещения'!J2:J345=Подсчет!D2,1,0))</f>
        <v>6380.6843799999979</v>
      </c>
      <c r="E25" s="81">
        <f t="array" ref="E25">SUM('для размещения'!F2:F345*IF('для размещения'!L2:L345=B20,1,0)*IF('для размещения'!K2:K345=A16,1,0)*IF('для размещения'!J2:J345=Подсчет!E2,1,0))</f>
        <v>0</v>
      </c>
      <c r="F25" s="77">
        <f t="array" ref="F25">SUM('для размещения'!F2:F345*IF('для размещения'!L2:L345=B20,1,0)*IF('для размещения'!K2:K345=A16,1,0))</f>
        <v>6380.6843799999979</v>
      </c>
      <c r="G25" s="84">
        <f t="shared" si="0"/>
        <v>265.01562000000195</v>
      </c>
      <c r="H25" s="84">
        <f t="shared" si="1"/>
        <v>265.01562000000195</v>
      </c>
      <c r="I25" s="83">
        <f t="shared" si="2"/>
        <v>265.01562000000195</v>
      </c>
      <c r="J25" s="76">
        <f t="array" ref="J25">SUM('для размещения'!F2:F345*IF('для размещения'!L2:L345=Подсчет!B20,1,0)*IF('для размещения'!K2:K345=Подсчет!A16,1,0)*IF('для размещения'!M2:M345=Подсчет!J2,1,0))</f>
        <v>4556.5455599999996</v>
      </c>
      <c r="K25" s="76">
        <f t="array" ref="K25">SUM('для размещения'!F2:F345*IF('для размещения'!L2:L345=Подсчет!B20,1,0)*IF('для размещения'!K2:K345=Подсчет!A16,1,0)*IF('для размещения'!M2:M345=Подсчет!K2,1,0))</f>
        <v>557.35870000000011</v>
      </c>
      <c r="L25" s="76">
        <f t="array" ref="L25">SUM('для размещения'!F2:F345*IF('для размещения'!L2:L345=Подсчет!B20,1,0)*IF('для размещения'!K2:K345=Подсчет!A16,1,0)*IF('для размещения'!M2:M345=Подсчет!L2,1,0))</f>
        <v>1028.9801200000002</v>
      </c>
      <c r="M25" s="76">
        <f t="array" ref="M25">SUM('для размещения'!F2:F345*IF('для размещения'!L2:L345=Подсчет!B20,1,0)*IF('для размещения'!K2:K345=Подсчет!A16,1,0)*IF('для размещения'!M2:M345=Подсчет!M2,1,0))</f>
        <v>0</v>
      </c>
      <c r="N25" s="76">
        <f t="array" ref="N25">SUM('для размещения'!F2:F345*IF('для размещения'!L2:L345=Подсчет!B20,1,0)*IF('для размещения'!K2:K345=Подсчет!A16,1,0)*IF('для размещения'!M2:M345=Подсчет!N2,1,0))</f>
        <v>237.8</v>
      </c>
      <c r="O25" s="93" t="s">
        <v>774</v>
      </c>
      <c r="P25" s="103" t="str">
        <f t="array" ref="P25">IF(I25&gt;=0,"всеок","ПРЕВЫШЕНИЕ!!!!")</f>
        <v>всеок</v>
      </c>
      <c r="Q25" s="10"/>
      <c r="R25" s="10"/>
      <c r="S25" s="10"/>
      <c r="T25" s="12"/>
      <c r="U25" s="14"/>
      <c r="V25" s="12"/>
      <c r="W25" s="10"/>
      <c r="X25" s="11"/>
      <c r="Y25" s="10"/>
      <c r="Z25" s="10"/>
      <c r="AA25" s="217"/>
      <c r="AB25" s="219"/>
      <c r="AC25" s="45">
        <v>9146500</v>
      </c>
      <c r="AD25" s="40">
        <v>8204646.2599999998</v>
      </c>
      <c r="AE25" s="40">
        <v>0</v>
      </c>
      <c r="AF25" s="40">
        <v>0</v>
      </c>
      <c r="AG25" s="40">
        <v>941853.74000000022</v>
      </c>
      <c r="AH25" s="30" t="s">
        <v>774</v>
      </c>
    </row>
    <row r="26" spans="1:34" ht="16.5" thickBot="1" x14ac:dyDescent="0.3">
      <c r="A26" s="228">
        <v>310</v>
      </c>
      <c r="B26" s="79">
        <v>242</v>
      </c>
      <c r="C26" s="22">
        <v>100</v>
      </c>
      <c r="D26" s="81">
        <f t="array" ref="D26">SUM('для размещения'!F2:F345*IF('для размещения'!L2:L345=B26,1,0)*IF('для размещения'!K2:K345=A26,1,0)*IF('для размещения'!J2:J345=Подсчет!D2,1,0))</f>
        <v>96.18</v>
      </c>
      <c r="E26" s="81">
        <f t="array" ref="E26">SUM('для размещения'!F2:F345*IF('для размещения'!L2:L345=B26,1,0)*IF('для размещения'!K2:K345=A26,1,0)*IF('для размещения'!J2:J345=Подсчет!E2,1,0))</f>
        <v>0</v>
      </c>
      <c r="F26" s="77">
        <f t="array" ref="F26">SUM('для размещения'!F2:F345*IF('для размещения'!L2:L345=B26,1,0)*IF('для размещения'!K2:K345=A26,1,0))</f>
        <v>96.18</v>
      </c>
      <c r="G26" s="84">
        <f t="shared" si="0"/>
        <v>3.8199999999999932</v>
      </c>
      <c r="H26" s="84">
        <f t="shared" si="1"/>
        <v>3.8199999999999932</v>
      </c>
      <c r="I26" s="83">
        <f t="shared" si="2"/>
        <v>3.8199999999999932</v>
      </c>
      <c r="J26" s="76">
        <f t="array" ref="J26">SUM('для размещения'!F2:F345*IF('для размещения'!L2:L345=Подсчет!B26,1,0)*IF('для размещения'!K2:K345=Подсчет!A26,1,0)*IF('для размещения'!M2:M345=Подсчет!J2,1,0))</f>
        <v>96.18</v>
      </c>
      <c r="K26" s="76">
        <f t="array" ref="K26">SUM('для размещения'!F2:F345*IF('для размещения'!L2:L345=Подсчет!B26,1,0)*IF('для размещения'!K2:K345=Подсчет!A26,1,0)*IF('для размещения'!M2:M345=Подсчет!K2,1,0))</f>
        <v>0</v>
      </c>
      <c r="L26" s="76">
        <f t="array" ref="L26">SUM('для размещения'!F2:F345*IF('для размещения'!L2:L345=Подсчет!B26,1,0)*IF('для размещения'!K2:K345=Подсчет!A26,1,0)*IF('для размещения'!M2:M345=Подсчет!L2,1,0))</f>
        <v>0</v>
      </c>
      <c r="M26" s="76">
        <f t="array" ref="M26">SUM('для размещения'!F2:F345*IF('для размещения'!L2:L345=Подсчет!B26,1,0)*IF('для размещения'!K2:K345=Подсчет!A26,1,0)*IF('для размещения'!M2:M345=Подсчет!M2,1,0))</f>
        <v>0</v>
      </c>
      <c r="N26" s="76">
        <f t="array" ref="N26">SUM('для размещения'!F2:F345*IF('для размещения'!L2:L345=Подсчет!B26,1,0)*IF('для размещения'!K2:K345=Подсчет!A26,1,0)*IF('для размещения'!M2:M345=Подсчет!N2,1,0))</f>
        <v>0</v>
      </c>
      <c r="O26" s="100" t="s">
        <v>779</v>
      </c>
      <c r="P26" s="103" t="str">
        <f t="array" ref="P26">IF(I26&gt;=0,"всеок","ПРЕВЫШЕНИЕ!!!!")</f>
        <v>всеок</v>
      </c>
      <c r="Q26" s="10"/>
      <c r="R26" s="10" t="s">
        <v>794</v>
      </c>
      <c r="S26" s="10"/>
      <c r="T26" s="12"/>
      <c r="U26" s="14"/>
      <c r="V26" s="12"/>
      <c r="W26" s="10"/>
      <c r="X26" s="11"/>
      <c r="Y26" s="10"/>
      <c r="Z26" s="10"/>
      <c r="AA26" s="215">
        <v>310</v>
      </c>
      <c r="AB26" s="62">
        <v>242</v>
      </c>
      <c r="AC26" s="47">
        <v>286800</v>
      </c>
      <c r="AD26" s="29">
        <v>0</v>
      </c>
      <c r="AE26" s="29">
        <v>0</v>
      </c>
      <c r="AF26" s="29">
        <v>0</v>
      </c>
      <c r="AG26" s="29">
        <v>286800</v>
      </c>
      <c r="AH26" s="41" t="s">
        <v>779</v>
      </c>
    </row>
    <row r="27" spans="1:34" ht="16.5" thickBot="1" x14ac:dyDescent="0.3">
      <c r="A27" s="229"/>
      <c r="B27" s="232">
        <v>244</v>
      </c>
      <c r="C27" s="110"/>
      <c r="D27" s="23"/>
      <c r="E27" s="23"/>
      <c r="F27" s="113"/>
      <c r="G27" s="84">
        <f t="shared" si="0"/>
        <v>0</v>
      </c>
      <c r="H27" s="84">
        <f t="shared" si="1"/>
        <v>0</v>
      </c>
      <c r="I27" s="83">
        <f t="shared" si="2"/>
        <v>0</v>
      </c>
      <c r="J27" s="72"/>
      <c r="K27" s="70"/>
      <c r="L27" s="70"/>
      <c r="M27" s="70"/>
      <c r="N27" s="70"/>
      <c r="O27" s="94" t="s">
        <v>788</v>
      </c>
      <c r="P27" s="103" t="str">
        <f t="array" ref="P27">IF(I27&gt;=0,"всеок","ПРЕВЫШЕНИЕ!!!!")</f>
        <v>всеок</v>
      </c>
      <c r="Q27" s="10"/>
      <c r="R27" s="10"/>
      <c r="S27" s="10"/>
      <c r="T27" s="12"/>
      <c r="U27" s="14"/>
      <c r="V27" s="12"/>
      <c r="W27" s="10"/>
      <c r="X27" s="11"/>
      <c r="Y27" s="10"/>
      <c r="Z27" s="10"/>
      <c r="AA27" s="216"/>
      <c r="AB27" s="218">
        <v>244</v>
      </c>
      <c r="AC27" s="31">
        <v>0</v>
      </c>
      <c r="AD27" s="32">
        <v>0</v>
      </c>
      <c r="AE27" s="32">
        <v>0</v>
      </c>
      <c r="AF27" s="32">
        <v>0</v>
      </c>
      <c r="AG27" s="32">
        <v>0</v>
      </c>
      <c r="AH27" s="33" t="s">
        <v>785</v>
      </c>
    </row>
    <row r="28" spans="1:34" ht="16.5" thickBot="1" x14ac:dyDescent="0.3">
      <c r="A28" s="229"/>
      <c r="B28" s="232"/>
      <c r="C28" s="112"/>
      <c r="D28" s="26"/>
      <c r="E28" s="26"/>
      <c r="F28" s="114"/>
      <c r="G28" s="84">
        <f t="shared" si="0"/>
        <v>0</v>
      </c>
      <c r="H28" s="84">
        <f t="shared" si="1"/>
        <v>0</v>
      </c>
      <c r="I28" s="83">
        <f t="shared" si="2"/>
        <v>0</v>
      </c>
      <c r="J28" s="72"/>
      <c r="K28" s="70"/>
      <c r="L28" s="70"/>
      <c r="M28" s="70"/>
      <c r="N28" s="70"/>
      <c r="O28" s="95" t="s">
        <v>778</v>
      </c>
      <c r="P28" s="103" t="str">
        <f t="array" ref="P28">IF(I28&gt;=0,"всеок","ПРЕВЫШЕНИЕ!!!!")</f>
        <v>всеок</v>
      </c>
      <c r="Q28" s="10"/>
      <c r="R28" s="10"/>
      <c r="S28" s="10"/>
      <c r="T28" s="12"/>
      <c r="U28" s="14"/>
      <c r="V28" s="12"/>
      <c r="W28" s="10"/>
      <c r="X28" s="11"/>
      <c r="Y28" s="10"/>
      <c r="Z28" s="10"/>
      <c r="AA28" s="216"/>
      <c r="AB28" s="218"/>
      <c r="AC28" s="34">
        <v>0</v>
      </c>
      <c r="AD28" s="35">
        <v>0</v>
      </c>
      <c r="AE28" s="35">
        <v>0</v>
      </c>
      <c r="AF28" s="35">
        <v>0</v>
      </c>
      <c r="AG28" s="35">
        <v>0</v>
      </c>
      <c r="AH28" s="36" t="s">
        <v>778</v>
      </c>
    </row>
    <row r="29" spans="1:34" ht="16.5" thickBot="1" x14ac:dyDescent="0.3">
      <c r="A29" s="230"/>
      <c r="B29" s="234"/>
      <c r="C29" s="22">
        <v>0</v>
      </c>
      <c r="D29" s="81">
        <f t="array" ref="D29">SUM('для размещения'!F2:F345*IF('для размещения'!L2:L345=B27,1,0)*IF('для размещения'!K2:K345=A26,1,0)*IF('для размещения'!J2:J345=Подсчет!D2,1,0))</f>
        <v>0</v>
      </c>
      <c r="E29" s="81">
        <f t="array" ref="E29">SUM('для размещения'!F2:F345*IF('для размещения'!L2:L345=B27,1,0)*IF('для размещения'!K2:K345=A26,1,0)*IF('для размещения'!J2:J345=Подсчет!E2,1,0))</f>
        <v>0</v>
      </c>
      <c r="F29" s="77">
        <f t="array" ref="F29">SUM('для размещения'!F2:F345*IF('для размещения'!L2:L345=B27,1,0)*IF('для размещения'!K2:K345=A26,1,0))</f>
        <v>0</v>
      </c>
      <c r="G29" s="84">
        <f t="shared" si="0"/>
        <v>0</v>
      </c>
      <c r="H29" s="84">
        <f t="shared" si="1"/>
        <v>0</v>
      </c>
      <c r="I29" s="77">
        <f t="shared" si="2"/>
        <v>0</v>
      </c>
      <c r="J29" s="76">
        <f t="array" ref="J29">SUM('для размещения'!F2:F345*IF('для размещения'!L2:L345=Подсчет!B27,1,0)*IF('для размещения'!K2:K345=Подсчет!A26,1,0)*IF('для размещения'!M2:M345=Подсчет!J2,1,0))</f>
        <v>0</v>
      </c>
      <c r="K29" s="76">
        <f t="array" ref="K29">SUM('для размещения'!F2:F345*IF('для размещения'!L2:L345=Подсчет!B27,1,0)*IF('для размещения'!K2:K345=Подсчет!A26,1,0)*IF('для размещения'!M2:M345=Подсчет!K2,1,0))</f>
        <v>0</v>
      </c>
      <c r="L29" s="76">
        <f t="array" ref="L29">SUM('для размещения'!F2:F345*IF('для размещения'!L2:L345=Подсчет!B27,1,0)*IF('для размещения'!K2:K345=Подсчет!A26,1,0)*IF('для размещения'!M2:M345=Подсчет!L2,1,0))</f>
        <v>0</v>
      </c>
      <c r="M29" s="76">
        <f t="array" ref="M29">SUM('для размещения'!F2:F345*IF('для размещения'!L2:L345=Подсчет!B27,1,0)*IF('для размещения'!K2:K345=Подсчет!A26,1,0)*IF('для размещения'!M2:M345=Подсчет!M2,1,0))</f>
        <v>0</v>
      </c>
      <c r="N29" s="76">
        <f t="array" ref="N29">SUM('для размещения'!F2:F345*IF('для размещения'!L2:L345=Подсчет!B27,1,0)*IF('для размещения'!K2:K345=Подсчет!A26,1,0)*IF('для размещения'!M2:M345=Подсчет!N2,1,0))</f>
        <v>0</v>
      </c>
      <c r="O29" s="93" t="s">
        <v>774</v>
      </c>
      <c r="P29" s="103" t="str">
        <f t="array" ref="P29">IF(I29&gt;=0,"всеок","ПРЕВЫШЕНИЕ!!!!")</f>
        <v>всеок</v>
      </c>
      <c r="Q29" s="10"/>
      <c r="R29" s="10"/>
      <c r="S29" s="10"/>
      <c r="T29" s="12"/>
      <c r="U29" s="14"/>
      <c r="V29" s="12"/>
      <c r="W29" s="10"/>
      <c r="X29" s="11"/>
      <c r="Y29" s="10"/>
      <c r="Z29" s="10"/>
      <c r="AA29" s="217"/>
      <c r="AB29" s="219"/>
      <c r="AC29" s="45">
        <v>1089000</v>
      </c>
      <c r="AD29" s="40">
        <v>0</v>
      </c>
      <c r="AE29" s="35">
        <v>6000</v>
      </c>
      <c r="AF29" s="40">
        <v>0</v>
      </c>
      <c r="AG29" s="40">
        <v>1083000</v>
      </c>
      <c r="AH29" s="30" t="s">
        <v>774</v>
      </c>
    </row>
    <row r="30" spans="1:34" ht="16.5" thickBot="1" x14ac:dyDescent="0.3">
      <c r="A30" s="228">
        <v>340</v>
      </c>
      <c r="B30" s="79">
        <v>242</v>
      </c>
      <c r="C30" s="22">
        <v>754.2</v>
      </c>
      <c r="D30" s="81">
        <f t="array" ref="D30">SUM('для размещения'!F2:F345*IF('для размещения'!L2:L345=B30,1,0)*IF('для размещения'!K2:K345=A30,1,0)*IF('для размещения'!J2:J345=Подсчет!D2,1,0))</f>
        <v>242.36171999999999</v>
      </c>
      <c r="E30" s="81">
        <f t="array" ref="E30">SUM('для размещения'!F2:F345*IF('для размещения'!L2:L345=B30,1,0)*IF('для размещения'!K2:K345=A30,1,0)*IF('для размещения'!J2:J345=Подсчет!E2,1,0))</f>
        <v>0</v>
      </c>
      <c r="F30" s="77">
        <f t="array" ref="F30">SUM('для размещения'!F2:F345*IF('для размещения'!L2:L345=B30,1,0)*IF('для размещения'!K2:K345=A30,1,0))</f>
        <v>242.36171999999999</v>
      </c>
      <c r="G30" s="84">
        <f t="shared" si="0"/>
        <v>511.83828000000005</v>
      </c>
      <c r="H30" s="84">
        <f t="shared" si="1"/>
        <v>511.83828000000005</v>
      </c>
      <c r="I30" s="75">
        <f t="shared" si="2"/>
        <v>511.83828000000005</v>
      </c>
      <c r="J30" s="76">
        <f t="array" ref="J30">SUM('для размещения'!F2:F345*IF('для размещения'!L2:L345=Подсчет!B30,1,0)*IF('для размещения'!K2:K345=Подсчет!A30,1,0)*IF('для размещения'!M2:M345=Подсчет!J2,1,0))</f>
        <v>242.36171999999999</v>
      </c>
      <c r="K30" s="76">
        <f t="array" ref="K30">SUM('для размещения'!F2:F345*IF('для размещения'!L2:L345=Подсчет!B30,1,0)*IF('для размещения'!K2:K345=Подсчет!A30,1,0)*IF('для размещения'!M2:M345=Подсчет!K2,1,0))</f>
        <v>0</v>
      </c>
      <c r="L30" s="76">
        <f t="array" ref="L30">SUM('для размещения'!F2:F345*IF('для размещения'!L2:L345=Подсчет!B30,1,0)*IF('для размещения'!K2:K345=Подсчет!A30,1,0)*IF('для размещения'!M2:M345=Подсчет!L2,1,0))</f>
        <v>0</v>
      </c>
      <c r="M30" s="76">
        <f t="array" ref="M30">SUM('для размещения'!F2:F345*IF('для размещения'!L2:L345=Подсчет!B30,1,0)*IF('для размещения'!K2:K345=Подсчет!A30,1,0)*IF('для размещения'!M2:M345=Подсчет!M2,1,0))</f>
        <v>0</v>
      </c>
      <c r="N30" s="76">
        <f t="array" ref="N30">SUM('для размещения'!F2:F345*IF('для размещения'!L2:L345=Подсчет!B30,1,0)*IF('для размещения'!K2:K345=Подсчет!A30,1,0)*IF('для размещения'!M2:M345=Подсчет!N2,1,0))</f>
        <v>0</v>
      </c>
      <c r="O30" s="93" t="s">
        <v>774</v>
      </c>
      <c r="P30" s="103" t="str">
        <f t="array" ref="P30">IF(I30&gt;=0,"всеок","ПРЕВЫШЕНИЕ!!!!")</f>
        <v>всеок</v>
      </c>
      <c r="Q30" s="10"/>
      <c r="R30" s="10"/>
      <c r="S30" s="10"/>
      <c r="T30" s="12"/>
      <c r="U30" s="14"/>
      <c r="V30" s="12"/>
      <c r="W30" s="10"/>
      <c r="X30" s="11"/>
      <c r="Y30" s="10"/>
      <c r="Z30" s="10"/>
      <c r="AA30" s="215">
        <v>340</v>
      </c>
      <c r="AB30" s="62">
        <v>242</v>
      </c>
      <c r="AC30" s="48">
        <v>761800</v>
      </c>
      <c r="AD30" s="49">
        <v>0</v>
      </c>
      <c r="AE30" s="49">
        <v>0</v>
      </c>
      <c r="AF30" s="49">
        <v>0</v>
      </c>
      <c r="AG30" s="49">
        <v>761800</v>
      </c>
      <c r="AH30" s="30" t="s">
        <v>774</v>
      </c>
    </row>
    <row r="31" spans="1:34" ht="16.5" thickBot="1" x14ac:dyDescent="0.3">
      <c r="A31" s="229"/>
      <c r="B31" s="236">
        <v>244</v>
      </c>
      <c r="C31" s="110"/>
      <c r="D31" s="23"/>
      <c r="E31" s="23"/>
      <c r="F31" s="113"/>
      <c r="G31" s="84">
        <f t="shared" si="0"/>
        <v>0</v>
      </c>
      <c r="H31" s="84">
        <f t="shared" si="1"/>
        <v>0</v>
      </c>
      <c r="I31" s="83">
        <f t="shared" si="2"/>
        <v>0</v>
      </c>
      <c r="J31" s="72"/>
      <c r="K31" s="70"/>
      <c r="L31" s="88"/>
      <c r="M31" s="72"/>
      <c r="N31" s="88"/>
      <c r="O31" s="101" t="s">
        <v>789</v>
      </c>
      <c r="P31" s="103" t="str">
        <f t="array" ref="P31">IF(I31&gt;=0,"всеок","ПРЕВЫШЕНИЕ!!!!")</f>
        <v>всеок</v>
      </c>
      <c r="Q31" s="10"/>
      <c r="R31" s="10"/>
      <c r="S31" s="10"/>
      <c r="T31" s="12"/>
      <c r="U31" s="14"/>
      <c r="V31" s="12"/>
      <c r="W31" s="10"/>
      <c r="X31" s="11"/>
      <c r="Y31" s="10"/>
      <c r="Z31" s="10"/>
      <c r="AA31" s="216"/>
      <c r="AB31" s="220">
        <v>244</v>
      </c>
      <c r="AC31" s="42">
        <v>0</v>
      </c>
      <c r="AD31" s="43">
        <v>0</v>
      </c>
      <c r="AE31" s="43">
        <v>0</v>
      </c>
      <c r="AF31" s="43">
        <v>0</v>
      </c>
      <c r="AG31" s="43">
        <v>0</v>
      </c>
      <c r="AH31" s="44" t="s">
        <v>785</v>
      </c>
    </row>
    <row r="32" spans="1:34" ht="16.5" thickBot="1" x14ac:dyDescent="0.3">
      <c r="A32" s="229"/>
      <c r="B32" s="237"/>
      <c r="C32" s="111"/>
      <c r="D32" s="25"/>
      <c r="E32" s="25"/>
      <c r="F32" s="115"/>
      <c r="G32" s="84">
        <f t="shared" si="0"/>
        <v>0</v>
      </c>
      <c r="H32" s="84">
        <f t="shared" si="1"/>
        <v>0</v>
      </c>
      <c r="I32" s="83">
        <f t="shared" si="2"/>
        <v>0</v>
      </c>
      <c r="J32" s="72"/>
      <c r="K32" s="70"/>
      <c r="L32" s="70"/>
      <c r="M32" s="70"/>
      <c r="N32" s="70"/>
      <c r="O32" s="95" t="s">
        <v>778</v>
      </c>
      <c r="P32" s="103" t="str">
        <f t="array" ref="P32">IF(I32&gt;=0,"всеок","ПРЕВЫШЕНИЕ!!!!")</f>
        <v>всеок</v>
      </c>
      <c r="Q32" s="10"/>
      <c r="R32" s="10"/>
      <c r="S32" s="10"/>
      <c r="T32" s="12"/>
      <c r="U32" s="14"/>
      <c r="V32" s="12"/>
      <c r="W32" s="10"/>
      <c r="X32" s="11"/>
      <c r="Y32" s="10"/>
      <c r="Z32" s="10"/>
      <c r="AA32" s="216"/>
      <c r="AB32" s="221"/>
      <c r="AC32" s="34">
        <v>0</v>
      </c>
      <c r="AD32" s="35">
        <v>0</v>
      </c>
      <c r="AE32" s="35">
        <v>0</v>
      </c>
      <c r="AF32" s="35">
        <v>0</v>
      </c>
      <c r="AG32" s="35">
        <v>0</v>
      </c>
      <c r="AH32" s="36" t="s">
        <v>778</v>
      </c>
    </row>
    <row r="33" spans="1:34" ht="16.5" thickBot="1" x14ac:dyDescent="0.3">
      <c r="A33" s="229"/>
      <c r="B33" s="237"/>
      <c r="C33" s="109"/>
      <c r="D33" s="26"/>
      <c r="E33" s="26"/>
      <c r="F33" s="114"/>
      <c r="G33" s="84">
        <f t="shared" si="0"/>
        <v>0</v>
      </c>
      <c r="H33" s="84">
        <f t="shared" si="1"/>
        <v>0</v>
      </c>
      <c r="I33" s="83">
        <f t="shared" si="2"/>
        <v>0</v>
      </c>
      <c r="J33" s="72"/>
      <c r="K33" s="70"/>
      <c r="L33" s="70"/>
      <c r="M33" s="70"/>
      <c r="N33" s="70"/>
      <c r="O33" s="95" t="s">
        <v>790</v>
      </c>
      <c r="P33" s="103" t="str">
        <f t="array" ref="P33">IF(I33&gt;=0,"всеок","ПРЕВЫШЕНИЕ!!!!")</f>
        <v>всеок</v>
      </c>
      <c r="Q33" s="10"/>
      <c r="R33" s="10"/>
      <c r="S33" s="10"/>
      <c r="T33" s="12"/>
      <c r="U33" s="14"/>
      <c r="V33" s="12"/>
      <c r="W33" s="10"/>
      <c r="X33" s="11"/>
      <c r="Y33" s="10"/>
      <c r="Z33" s="10"/>
      <c r="AA33" s="216"/>
      <c r="AB33" s="221"/>
      <c r="AC33" s="34">
        <v>0</v>
      </c>
      <c r="AD33" s="35">
        <v>0</v>
      </c>
      <c r="AE33" s="35">
        <v>0</v>
      </c>
      <c r="AF33" s="35">
        <v>0</v>
      </c>
      <c r="AG33" s="35">
        <v>0</v>
      </c>
      <c r="AH33" s="36" t="s">
        <v>790</v>
      </c>
    </row>
    <row r="34" spans="1:34" ht="16.5" thickBot="1" x14ac:dyDescent="0.3">
      <c r="A34" s="230"/>
      <c r="B34" s="238"/>
      <c r="C34" s="22">
        <v>2925.4</v>
      </c>
      <c r="D34" s="81">
        <f t="array" ref="D34">SUM('для размещения'!F2:F345*IF('для размещения'!L2:L345=B31,1,0)*IF('для размещения'!K2:K345=A30,1,0)*IF('для размещения'!J2:J345=Подсчет!D2,1,0))</f>
        <v>2074.8890799999999</v>
      </c>
      <c r="E34" s="81">
        <f t="array" ref="E34">SUM('для размещения'!F2:F345*IF('для размещения'!L2:L345=B31,1,0)*IF('для размещения'!K2:K345=A30,1,0)*IF('для размещения'!J2:J345=Подсчет!E2,1,0))</f>
        <v>0</v>
      </c>
      <c r="F34" s="77">
        <f t="array" ref="F34">SUM('для размещения'!F2:F345*IF('для размещения'!L2:L345=B31,1,0)*IF('для размещения'!K2:K345=A30,1,0))</f>
        <v>2074.8890799999999</v>
      </c>
      <c r="G34" s="84">
        <f t="shared" si="0"/>
        <v>850.51092000000017</v>
      </c>
      <c r="H34" s="84">
        <f t="shared" si="1"/>
        <v>850.51092000000017</v>
      </c>
      <c r="I34" s="83">
        <f t="shared" si="2"/>
        <v>850.51092000000017</v>
      </c>
      <c r="J34" s="76">
        <f t="array" ref="J34">SUM('для размещения'!F2:F345*IF('для размещения'!L2:L345=Подсчет!B31,1,0)*IF('для размещения'!K2:K345=Подсчет!A30,1,0)*IF('для размещения'!M2:M345=Подсчет!J2,1,0))</f>
        <v>1909.3340800000003</v>
      </c>
      <c r="K34" s="76">
        <f t="array" ref="K34">SUM('для размещения'!F2:F345*IF('для размещения'!L2:L345=Подсчет!B31,1,0)*IF('для размещения'!K2:K345=Подсчет!A30,1,0)*IF('для размещения'!M2:M345=Подсчет!K2,1,0))</f>
        <v>0</v>
      </c>
      <c r="L34" s="76">
        <f t="array" ref="L34">SUM('для размещения'!F2:F345*IF('для размещения'!L2:L345=Подсчет!B31,1,0)*IF('для размещения'!K2:K345=Подсчет!A30,1,0)*IF('для размещения'!M2:M345=Подсчет!L2,1,0))</f>
        <v>165.55500000000001</v>
      </c>
      <c r="M34" s="76">
        <f t="array" ref="M34">SUM('для размещения'!F2:F345*IF('для размещения'!L2:L345=Подсчет!B31,1,0)*IF('для размещения'!K2:K345=Подсчет!A30,1,0)*IF('для размещения'!M2:M345=Подсчет!M2,1,0))</f>
        <v>0</v>
      </c>
      <c r="N34" s="76">
        <f t="array" ref="N34">SUM('для размещения'!F2:F345*IF('для размещения'!L2:L345=Подсчет!B31,1,0)*IF('для размещения'!K2:K345=Подсчет!A30,1,0)*IF('для размещения'!M2:M345=Подсчет!N2,1,0))</f>
        <v>0</v>
      </c>
      <c r="O34" s="102" t="s">
        <v>774</v>
      </c>
      <c r="P34" s="103" t="str">
        <f t="array" ref="P34">IF(I34&gt;=0,"всеок","ПРЕВЫШЕНИЕ!!!!")</f>
        <v>всеок</v>
      </c>
      <c r="Q34" s="10"/>
      <c r="R34" s="10"/>
      <c r="S34" s="10"/>
      <c r="T34" s="12"/>
      <c r="U34" s="14"/>
      <c r="V34" s="12"/>
      <c r="W34" s="10"/>
      <c r="X34" s="11"/>
      <c r="Y34" s="10"/>
      <c r="Z34" s="10"/>
      <c r="AA34" s="217"/>
      <c r="AB34" s="222"/>
      <c r="AC34" s="50">
        <v>3410200</v>
      </c>
      <c r="AD34" s="37">
        <v>0</v>
      </c>
      <c r="AE34" s="37">
        <v>0</v>
      </c>
      <c r="AF34" s="37">
        <v>0</v>
      </c>
      <c r="AG34" s="37">
        <v>3410200</v>
      </c>
      <c r="AH34" s="38" t="s">
        <v>774</v>
      </c>
    </row>
    <row r="35" spans="1:34" ht="16.5" thickBot="1" x14ac:dyDescent="0.3">
      <c r="A35" s="228">
        <v>222</v>
      </c>
      <c r="B35" s="241">
        <v>244</v>
      </c>
      <c r="C35" s="110"/>
      <c r="D35" s="23"/>
      <c r="E35" s="135"/>
      <c r="F35" s="143"/>
      <c r="G35" s="84">
        <f t="shared" si="0"/>
        <v>0</v>
      </c>
      <c r="H35" s="84">
        <f t="shared" si="1"/>
        <v>0</v>
      </c>
      <c r="I35" s="147">
        <f t="shared" si="2"/>
        <v>0</v>
      </c>
      <c r="J35" s="70"/>
      <c r="K35" s="70"/>
      <c r="L35" s="70"/>
      <c r="M35" s="70"/>
      <c r="N35" s="70"/>
      <c r="O35" s="97" t="s">
        <v>791</v>
      </c>
      <c r="P35" s="103" t="str">
        <f t="array" ref="P35">IF(I35&gt;=0,"всеок","ПРЕВЫШЕНИЕ!!!!")</f>
        <v>всеок</v>
      </c>
      <c r="Q35" s="10"/>
      <c r="R35" s="10"/>
      <c r="S35" s="10"/>
      <c r="T35" s="12"/>
      <c r="U35" s="14"/>
      <c r="V35" s="12"/>
      <c r="W35" s="10"/>
      <c r="X35" s="11"/>
      <c r="Y35" s="10"/>
      <c r="Z35" s="10"/>
      <c r="AA35" s="215">
        <v>222</v>
      </c>
      <c r="AB35" s="223">
        <v>244</v>
      </c>
      <c r="AC35" s="42">
        <v>0</v>
      </c>
      <c r="AD35" s="51">
        <v>0</v>
      </c>
      <c r="AE35" s="51">
        <v>0</v>
      </c>
      <c r="AF35" s="51">
        <v>0</v>
      </c>
      <c r="AG35" s="51">
        <v>0</v>
      </c>
      <c r="AH35" s="44" t="s">
        <v>791</v>
      </c>
    </row>
    <row r="36" spans="1:34" ht="16.5" thickBot="1" x14ac:dyDescent="0.3">
      <c r="A36" s="229"/>
      <c r="B36" s="242"/>
      <c r="C36" s="111"/>
      <c r="D36" s="25"/>
      <c r="E36" s="27"/>
      <c r="F36" s="144"/>
      <c r="G36" s="84">
        <f t="shared" si="0"/>
        <v>0</v>
      </c>
      <c r="H36" s="84">
        <f t="shared" si="1"/>
        <v>0</v>
      </c>
      <c r="I36" s="148">
        <f t="shared" si="2"/>
        <v>0</v>
      </c>
      <c r="J36" s="70"/>
      <c r="K36" s="70"/>
      <c r="L36" s="70"/>
      <c r="M36" s="70"/>
      <c r="N36" s="70"/>
      <c r="O36" s="95" t="s">
        <v>778</v>
      </c>
      <c r="P36" s="103" t="str">
        <f t="array" ref="P36">IF(I36&gt;=0,"всеок","ПРЕВЫШЕНИЕ!!!!")</f>
        <v>всеок</v>
      </c>
      <c r="Q36" s="10"/>
      <c r="R36" s="10"/>
      <c r="S36" s="10"/>
      <c r="T36" s="12"/>
      <c r="U36" s="14"/>
      <c r="V36" s="12"/>
      <c r="W36" s="10"/>
      <c r="X36" s="11"/>
      <c r="Y36" s="10"/>
      <c r="Z36" s="10"/>
      <c r="AA36" s="216"/>
      <c r="AB36" s="224"/>
      <c r="AC36" s="34">
        <v>0</v>
      </c>
      <c r="AD36" s="35">
        <v>0</v>
      </c>
      <c r="AE36" s="52">
        <v>0</v>
      </c>
      <c r="AF36" s="52">
        <v>0</v>
      </c>
      <c r="AG36" s="52">
        <v>0</v>
      </c>
      <c r="AH36" s="36" t="s">
        <v>778</v>
      </c>
    </row>
    <row r="37" spans="1:34" ht="16.5" thickBot="1" x14ac:dyDescent="0.3">
      <c r="A37" s="229"/>
      <c r="B37" s="242"/>
      <c r="C37" s="109"/>
      <c r="D37" s="131"/>
      <c r="E37" s="134"/>
      <c r="F37" s="145"/>
      <c r="G37" s="84">
        <f t="shared" si="0"/>
        <v>0</v>
      </c>
      <c r="H37" s="84">
        <f t="shared" si="1"/>
        <v>0</v>
      </c>
      <c r="I37" s="149">
        <f t="shared" si="2"/>
        <v>0</v>
      </c>
      <c r="J37" s="70"/>
      <c r="K37" s="70"/>
      <c r="L37" s="70"/>
      <c r="M37" s="70"/>
      <c r="N37" s="70"/>
      <c r="O37" s="99" t="s">
        <v>787</v>
      </c>
      <c r="P37" s="103" t="str">
        <f t="array" ref="P37">IF(I37&gt;=0,"всеок","ПРЕВЫШЕНИЕ!!!!")</f>
        <v>всеок</v>
      </c>
      <c r="Q37" s="10"/>
      <c r="R37" s="10" t="s">
        <v>795</v>
      </c>
      <c r="S37" s="10"/>
      <c r="T37" s="12"/>
      <c r="U37" s="14"/>
      <c r="V37" s="12"/>
      <c r="W37" s="10"/>
      <c r="X37" s="11"/>
      <c r="Y37" s="10"/>
      <c r="Z37" s="10"/>
      <c r="AA37" s="216"/>
      <c r="AB37" s="224"/>
      <c r="AC37" s="34">
        <v>0</v>
      </c>
      <c r="AD37" s="35">
        <v>0</v>
      </c>
      <c r="AE37" s="52">
        <v>0</v>
      </c>
      <c r="AF37" s="52">
        <v>0</v>
      </c>
      <c r="AG37" s="52">
        <v>0</v>
      </c>
      <c r="AH37" s="36" t="s">
        <v>787</v>
      </c>
    </row>
    <row r="38" spans="1:34" ht="16.5" thickBot="1" x14ac:dyDescent="0.3">
      <c r="A38" s="230"/>
      <c r="B38" s="242"/>
      <c r="C38" s="22">
        <v>35609.800000000003</v>
      </c>
      <c r="D38" s="136">
        <f t="array" ref="D38">SUM('для размещения'!F2:F345*IF('для размещения'!L2:L345=B35,1,0)*IF('для размещения'!K2:K345=A35,1,0)*IF('для размещения'!J2:J345=Подсчет!D2,1,0))</f>
        <v>35609.756999999998</v>
      </c>
      <c r="E38" s="81">
        <f t="array" ref="E38">SUM('для размещения'!F2:F345*IF('для размещения'!L2:L345=B35,1,0)*IF('для размещения'!K2:K345=A35,1,0)*IF('для размещения'!J2:J345=Подсчет!E2,1,0))</f>
        <v>0</v>
      </c>
      <c r="F38" s="77">
        <f t="array" ref="F38">SUM('для размещения'!F2:F345*IF('для размещения'!L2:L345=B35,1,0)*IF('для размещения'!K2:K345=A35,1,0))</f>
        <v>35609.756999999998</v>
      </c>
      <c r="G38" s="84">
        <f t="shared" si="0"/>
        <v>4.3000000005122274E-2</v>
      </c>
      <c r="H38" s="84">
        <f t="shared" si="1"/>
        <v>4.3000000005122274E-2</v>
      </c>
      <c r="I38" s="83">
        <f t="shared" si="2"/>
        <v>4.3000000005122274E-2</v>
      </c>
      <c r="J38" s="76">
        <f t="array" ref="J38">SUM('для размещения'!F2:F345*IF('для размещения'!L2:L345=Подсчет!B35,1,0)*IF('для размещения'!K2:K345=Подсчет!A35,1,0)*IF('для размещения'!M2:M345=Подсчет!J2,1,0))</f>
        <v>24209.757000000001</v>
      </c>
      <c r="K38" s="76">
        <f t="array" ref="K38">SUM('для размещения'!F2:F345*IF('для размещения'!L2:L345=Подсчет!B35,1,0)*IF('для размещения'!K2:K345=Подсчет!A35,1,0)*IF('для размещения'!M2:M345=Подсчет!K2,1,0))</f>
        <v>0</v>
      </c>
      <c r="L38" s="76">
        <f t="array" ref="L38">SUM('для размещения'!F2:F345*IF('для размещения'!L2:L345=Подсчет!B35,1,0)*IF('для размещения'!K2:K345=Подсчет!A35,1,0)*IF('для размещения'!M2:M345=Подсчет!L2,1,0))</f>
        <v>0</v>
      </c>
      <c r="M38" s="76">
        <f t="array" ref="M38">SUM('для размещения'!F2:F345*IF('для размещения'!L2:L345=Подсчет!B35,1,0)*IF('для размещения'!K2:K345=Подсчет!A35,1,0)*IF('для размещения'!M2:M345=Подсчет!M2,1,0))</f>
        <v>11400</v>
      </c>
      <c r="N38" s="76">
        <f t="array" ref="N38">SUM('для размещения'!F2:F345*IF('для размещения'!L2:L345=Подсчет!B35,1,0)*IF('для размещения'!K2:K345=Подсчет!A35,1,0)*IF('для размещения'!M2:M345=Подсчет!N2,1,0))</f>
        <v>0</v>
      </c>
      <c r="O38" s="93" t="s">
        <v>774</v>
      </c>
      <c r="P38" s="103" t="str">
        <f t="array" ref="P38">IF(I38&gt;=0,"всеок","ПРЕВЫШЕНИЕ!!!!")</f>
        <v>всеок</v>
      </c>
      <c r="Q38" s="10"/>
      <c r="R38" s="10"/>
      <c r="S38" s="12"/>
      <c r="T38" s="12"/>
      <c r="U38" s="14"/>
      <c r="V38" s="12"/>
      <c r="W38" s="10"/>
      <c r="X38" s="11"/>
      <c r="Y38" s="10"/>
      <c r="Z38" s="10"/>
      <c r="AA38" s="217"/>
      <c r="AB38" s="224"/>
      <c r="AC38" s="45">
        <v>40152400</v>
      </c>
      <c r="AD38" s="40">
        <v>39986307.600000001</v>
      </c>
      <c r="AE38" s="40">
        <v>0</v>
      </c>
      <c r="AF38" s="40">
        <v>0</v>
      </c>
      <c r="AG38" s="40">
        <v>166092.39999999851</v>
      </c>
      <c r="AH38" s="30" t="s">
        <v>774</v>
      </c>
    </row>
    <row r="39" spans="1:34" ht="16.5" thickBot="1" x14ac:dyDescent="0.3">
      <c r="A39" s="20">
        <v>290</v>
      </c>
      <c r="B39" s="80">
        <v>244</v>
      </c>
      <c r="C39" s="22">
        <v>0</v>
      </c>
      <c r="D39" s="81">
        <f t="array" ref="D39">SUM('для размещения'!F2:F345*IF('для размещения'!L2:L345=B39,1,0)*IF('для размещения'!K2:K345=A39,1,0)*IF('для размещения'!J2:J345=Подсчет!D2,1,0))</f>
        <v>0</v>
      </c>
      <c r="E39" s="81">
        <f t="array" ref="E39">SUM('для размещения'!F2:F345*IF('для размещения'!L2:L345=B39,1,0)*IF('для размещения'!K2:K345=A39,1,0)*IF('для размещения'!J2:J345=Подсчет!E2,1,0))</f>
        <v>0</v>
      </c>
      <c r="F39" s="77">
        <f t="array" ref="F39">SUM('для размещения'!F2:F345*IF('для размещения'!L2:L345=B39,1,0)*IF('для размещения'!K2:K345=A39,1,0))</f>
        <v>0</v>
      </c>
      <c r="G39" s="84">
        <f t="shared" si="0"/>
        <v>0</v>
      </c>
      <c r="H39" s="84">
        <f t="shared" si="1"/>
        <v>0</v>
      </c>
      <c r="I39" s="83">
        <f t="shared" si="2"/>
        <v>0</v>
      </c>
      <c r="J39" s="76">
        <f t="array" ref="J39">SUM('для размещения'!F2:F345*IF('для размещения'!L2:L345=Подсчет!B39,1,0)*IF('для размещения'!K2:K345=Подсчет!A39,1,0)*IF('для размещения'!M2:M345=Подсчет!J2,1,0))</f>
        <v>0</v>
      </c>
      <c r="K39" s="76">
        <f t="array" ref="K39">SUM('для размещения'!F2:F345*IF('для размещения'!L2:L345=Подсчет!B39,1,0)*IF('для размещения'!K2:K345=Подсчет!A39,1,0)*IF('для размещения'!M2:M345=Подсчет!K2,1,0))</f>
        <v>0</v>
      </c>
      <c r="L39" s="76">
        <f t="array" ref="L39">SUM('для размещения'!F2:F345*IF('для размещения'!L2:L345=Подсчет!B39,1,0)*IF('для размещения'!K2:K345=Подсчет!A39,1,0)*IF('для размещения'!M2:M345=Подсчет!L2,1,0))</f>
        <v>0</v>
      </c>
      <c r="M39" s="76">
        <f t="array" ref="M39">SUM('для размещения'!F2:F345*IF('для размещения'!L2:L345=Подсчет!B39,1,0)*IF('для размещения'!K2:K345=Подсчет!A39,1,0)*IF('для размещения'!M2:M345=Подсчет!M2,1,0))</f>
        <v>0</v>
      </c>
      <c r="N39" s="76">
        <f t="array" ref="N39">SUM('для размещения'!F2:F345*IF('для размещения'!L2:L345=Подсчет!B39,1,0)*IF('для размещения'!K2:K345=Подсчет!A39,1,0)*IF('для размещения'!M2:M345=Подсчет!N2,1,0))</f>
        <v>0</v>
      </c>
      <c r="O39" s="93" t="s">
        <v>774</v>
      </c>
      <c r="P39" s="103" t="str">
        <f t="array" ref="P39">IF(I39&gt;=0,"всеок","ПРЕВЫШЕНИЕ!!!!")</f>
        <v>всеок</v>
      </c>
      <c r="Q39" s="10"/>
      <c r="R39" s="10"/>
      <c r="S39" s="12"/>
      <c r="T39" s="12"/>
      <c r="U39" s="14"/>
      <c r="V39" s="12"/>
      <c r="W39" s="10"/>
      <c r="X39" s="11"/>
      <c r="Y39" s="10"/>
      <c r="Z39" s="10"/>
      <c r="AA39" s="60">
        <v>290</v>
      </c>
      <c r="AB39" s="61">
        <v>244</v>
      </c>
      <c r="AC39" s="39">
        <v>0</v>
      </c>
      <c r="AD39" s="53">
        <v>0</v>
      </c>
      <c r="AE39" s="53">
        <v>0</v>
      </c>
      <c r="AF39" s="53">
        <v>0</v>
      </c>
      <c r="AG39" s="53">
        <v>0</v>
      </c>
      <c r="AH39" s="30" t="s">
        <v>774</v>
      </c>
    </row>
    <row r="40" spans="1:34" x14ac:dyDescent="0.25">
      <c r="A40" s="73" t="s">
        <v>796</v>
      </c>
      <c r="B40" s="74"/>
      <c r="C40" s="92">
        <f>SUM(C3:C39)</f>
        <v>78781.5</v>
      </c>
      <c r="D40" s="137">
        <f>SUM(D3:D39)</f>
        <v>75952.826109999995</v>
      </c>
      <c r="E40" s="137">
        <f>SUM(E3:E39)</f>
        <v>0</v>
      </c>
      <c r="F40" s="91">
        <f>SUM(F3:F39)</f>
        <v>76029.92306999999</v>
      </c>
      <c r="G40" s="150"/>
      <c r="H40" s="150"/>
      <c r="I40" s="9"/>
      <c r="J40" s="90">
        <f>SUM(J3:J39)</f>
        <v>36307.461000000003</v>
      </c>
      <c r="K40" s="90">
        <f>SUM(K3:K39)</f>
        <v>23629.636470000001</v>
      </c>
      <c r="L40" s="90">
        <f>SUM(L3:L39)</f>
        <v>3749.6403600000008</v>
      </c>
      <c r="M40" s="89">
        <f>SUM(M3:M39)</f>
        <v>11400</v>
      </c>
      <c r="N40" s="89">
        <f>SUM(N3:N39)</f>
        <v>943.18524000000002</v>
      </c>
      <c r="O40" s="104">
        <f>SUM(J40:N40)</f>
        <v>76029.923070000004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>
        <v>244</v>
      </c>
      <c r="AG40" s="63">
        <v>2722528.260000004</v>
      </c>
      <c r="AH40" s="9"/>
    </row>
    <row r="41" spans="1:3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>
        <v>242</v>
      </c>
      <c r="AG41" s="64">
        <v>2909527.7499999995</v>
      </c>
      <c r="AH41" s="9"/>
    </row>
    <row r="42" spans="1:34" x14ac:dyDescent="0.25">
      <c r="A42" s="184">
        <v>123</v>
      </c>
      <c r="D42">
        <v>264.97199999999998</v>
      </c>
    </row>
    <row r="43" spans="1:34" x14ac:dyDescent="0.25">
      <c r="D43" s="189">
        <f>C40-F40</f>
        <v>2751.5769300000102</v>
      </c>
    </row>
    <row r="45" spans="1:34" x14ac:dyDescent="0.25">
      <c r="D45" s="189">
        <f>D43-D42</f>
        <v>2486.6049300000104</v>
      </c>
    </row>
    <row r="46" spans="1:34" x14ac:dyDescent="0.25">
      <c r="D46">
        <v>726.14803199999994</v>
      </c>
      <c r="E46" s="190">
        <f>F40+D42+D46</f>
        <v>77021.043101999981</v>
      </c>
    </row>
    <row r="47" spans="1:34" x14ac:dyDescent="0.25">
      <c r="D47" s="189">
        <f>D45-D46</f>
        <v>1760.4568980000104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35:B38"/>
    <mergeCell ref="A35:A38"/>
    <mergeCell ref="B27:B29"/>
    <mergeCell ref="A26:A29"/>
    <mergeCell ref="A30:A34"/>
    <mergeCell ref="B31:B34"/>
    <mergeCell ref="A16:A25"/>
    <mergeCell ref="B16:B19"/>
    <mergeCell ref="B20:B25"/>
    <mergeCell ref="A3:A8"/>
    <mergeCell ref="B4:B8"/>
    <mergeCell ref="B13:B15"/>
    <mergeCell ref="A11:A15"/>
    <mergeCell ref="AA3:AA8"/>
    <mergeCell ref="AB4:AB8"/>
    <mergeCell ref="AA12:AA15"/>
    <mergeCell ref="AA16:AA25"/>
    <mergeCell ref="AB16:AB19"/>
    <mergeCell ref="AB20:AB25"/>
    <mergeCell ref="AB13:AB15"/>
    <mergeCell ref="AA26:AA29"/>
    <mergeCell ref="AB27:AB29"/>
    <mergeCell ref="AA30:AA34"/>
    <mergeCell ref="AB31:AB34"/>
    <mergeCell ref="AA35:AA38"/>
    <mergeCell ref="AB35:AB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16"/>
  <sheetViews>
    <sheetView view="pageBreakPreview" zoomScale="60" zoomScaleNormal="100" workbookViewId="0">
      <selection activeCell="G25" sqref="G25"/>
    </sheetView>
  </sheetViews>
  <sheetFormatPr defaultRowHeight="15" x14ac:dyDescent="0.25"/>
  <cols>
    <col min="1" max="1" width="10.28515625" style="8" customWidth="1"/>
    <col min="2" max="2" width="15.7109375" customWidth="1"/>
    <col min="3" max="4" width="15.7109375" style="8" customWidth="1"/>
    <col min="5" max="5" width="16.140625" style="8" customWidth="1"/>
    <col min="6" max="6" width="9.5703125" customWidth="1"/>
    <col min="7" max="7" width="15.42578125" customWidth="1"/>
    <col min="8" max="8" width="9.28515625" bestFit="1" customWidth="1"/>
    <col min="9" max="9" width="15.85546875" style="8" customWidth="1"/>
    <col min="10" max="10" width="14.28515625" customWidth="1"/>
    <col min="11" max="11" width="11.28515625" style="8" customWidth="1"/>
    <col min="12" max="12" width="14.28515625" style="8" customWidth="1"/>
    <col min="13" max="13" width="13.7109375" customWidth="1"/>
    <col min="14" max="14" width="16" style="8" customWidth="1"/>
    <col min="15" max="15" width="9.28515625" bestFit="1" customWidth="1"/>
    <col min="16" max="16" width="9.28515625" style="8" bestFit="1" customWidth="1"/>
    <col min="17" max="17" width="9.28515625" bestFit="1" customWidth="1"/>
    <col min="18" max="18" width="11.5703125" style="8" customWidth="1"/>
    <col min="19" max="19" width="14.85546875" style="8" customWidth="1"/>
  </cols>
  <sheetData>
    <row r="1" spans="1:19" ht="15.75" customHeight="1" x14ac:dyDescent="0.25">
      <c r="A1" s="246" t="s">
        <v>1143</v>
      </c>
      <c r="B1" s="248" t="s">
        <v>1171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/>
    </row>
    <row r="2" spans="1:19" ht="15.75" x14ac:dyDescent="0.25">
      <c r="A2" s="247"/>
      <c r="B2" s="244">
        <v>221</v>
      </c>
      <c r="C2" s="251"/>
      <c r="D2" s="252"/>
      <c r="E2" s="167"/>
      <c r="F2" s="158">
        <v>222</v>
      </c>
      <c r="G2" s="158">
        <v>223</v>
      </c>
      <c r="H2" s="244">
        <v>224</v>
      </c>
      <c r="I2" s="252"/>
      <c r="J2" s="243">
        <v>225</v>
      </c>
      <c r="K2" s="243"/>
      <c r="L2" s="243"/>
      <c r="M2" s="243">
        <v>226</v>
      </c>
      <c r="N2" s="243"/>
      <c r="O2" s="243">
        <v>310</v>
      </c>
      <c r="P2" s="243"/>
      <c r="Q2" s="243">
        <v>340</v>
      </c>
      <c r="R2" s="244"/>
      <c r="S2" s="245"/>
    </row>
    <row r="3" spans="1:19" ht="15.75" x14ac:dyDescent="0.25">
      <c r="A3" s="247"/>
      <c r="B3" s="261">
        <v>242</v>
      </c>
      <c r="C3" s="262"/>
      <c r="D3" s="253">
        <v>244</v>
      </c>
      <c r="E3" s="263"/>
      <c r="F3" s="160">
        <v>244</v>
      </c>
      <c r="G3" s="160">
        <v>244</v>
      </c>
      <c r="H3" s="253">
        <v>244</v>
      </c>
      <c r="I3" s="263"/>
      <c r="J3" s="261">
        <v>242</v>
      </c>
      <c r="K3" s="262"/>
      <c r="L3" s="160">
        <v>244</v>
      </c>
      <c r="M3" s="159">
        <v>242</v>
      </c>
      <c r="N3" s="160">
        <v>244</v>
      </c>
      <c r="O3" s="159">
        <v>242</v>
      </c>
      <c r="P3" s="160">
        <v>244</v>
      </c>
      <c r="Q3" s="159">
        <v>242</v>
      </c>
      <c r="R3" s="253">
        <v>244</v>
      </c>
      <c r="S3" s="254"/>
    </row>
    <row r="4" spans="1:19" s="8" customFormat="1" ht="31.5" x14ac:dyDescent="0.25">
      <c r="A4" s="164"/>
      <c r="B4" s="159" t="s">
        <v>1172</v>
      </c>
      <c r="C4" s="159" t="s">
        <v>1173</v>
      </c>
      <c r="D4" s="160" t="s">
        <v>1172</v>
      </c>
      <c r="E4" s="160" t="s">
        <v>1173</v>
      </c>
      <c r="F4" s="160"/>
      <c r="G4" s="160"/>
      <c r="H4" s="160"/>
      <c r="I4" s="160" t="s">
        <v>1232</v>
      </c>
      <c r="J4" s="159" t="s">
        <v>1172</v>
      </c>
      <c r="K4" s="159" t="s">
        <v>1173</v>
      </c>
      <c r="L4" s="160"/>
      <c r="M4" s="159" t="s">
        <v>1172</v>
      </c>
      <c r="N4" s="165"/>
      <c r="O4" s="159"/>
      <c r="P4" s="160"/>
      <c r="Q4" s="159"/>
      <c r="R4" s="166" t="s">
        <v>1172</v>
      </c>
      <c r="S4" s="166" t="s">
        <v>1173</v>
      </c>
    </row>
    <row r="5" spans="1:19" ht="15.75" x14ac:dyDescent="0.25">
      <c r="A5" s="161" t="s">
        <v>1144</v>
      </c>
      <c r="B5" s="174" t="s">
        <v>15</v>
      </c>
      <c r="C5" s="174" t="s">
        <v>15</v>
      </c>
      <c r="D5" s="174" t="s">
        <v>15</v>
      </c>
      <c r="E5" s="174" t="s">
        <v>15</v>
      </c>
      <c r="F5" s="174" t="s">
        <v>15</v>
      </c>
      <c r="G5" s="174" t="s">
        <v>15</v>
      </c>
      <c r="H5" s="174" t="s">
        <v>15</v>
      </c>
      <c r="I5" s="174" t="s">
        <v>15</v>
      </c>
      <c r="J5" s="174" t="s">
        <v>15</v>
      </c>
      <c r="K5" s="174" t="s">
        <v>15</v>
      </c>
      <c r="L5" s="174" t="s">
        <v>15</v>
      </c>
      <c r="M5" s="174" t="s">
        <v>15</v>
      </c>
      <c r="N5" s="258" t="s">
        <v>1170</v>
      </c>
      <c r="O5" s="174" t="s">
        <v>15</v>
      </c>
      <c r="P5" s="174" t="s">
        <v>15</v>
      </c>
      <c r="Q5" s="174" t="s">
        <v>15</v>
      </c>
      <c r="R5" s="174" t="s">
        <v>15</v>
      </c>
      <c r="S5" s="174" t="s">
        <v>15</v>
      </c>
    </row>
    <row r="6" spans="1:19" ht="15.75" x14ac:dyDescent="0.25">
      <c r="A6" s="161" t="s">
        <v>1145</v>
      </c>
      <c r="B6" s="174" t="s">
        <v>15</v>
      </c>
      <c r="C6" s="174" t="s">
        <v>15</v>
      </c>
      <c r="D6" s="174" t="s">
        <v>15</v>
      </c>
      <c r="E6" s="174" t="s">
        <v>15</v>
      </c>
      <c r="F6" s="174" t="s">
        <v>15</v>
      </c>
      <c r="G6" s="174" t="s">
        <v>15</v>
      </c>
      <c r="H6" s="174" t="s">
        <v>15</v>
      </c>
      <c r="I6" s="174" t="s">
        <v>15</v>
      </c>
      <c r="J6" s="174" t="s">
        <v>15</v>
      </c>
      <c r="K6" s="174" t="s">
        <v>15</v>
      </c>
      <c r="L6" s="174" t="s">
        <v>15</v>
      </c>
      <c r="M6" s="174" t="s">
        <v>15</v>
      </c>
      <c r="N6" s="259"/>
      <c r="O6" s="174" t="s">
        <v>15</v>
      </c>
      <c r="P6" s="174" t="s">
        <v>15</v>
      </c>
      <c r="Q6" s="174" t="s">
        <v>15</v>
      </c>
      <c r="R6" s="174" t="s">
        <v>15</v>
      </c>
      <c r="S6" s="174" t="s">
        <v>15</v>
      </c>
    </row>
    <row r="7" spans="1:19" ht="15.75" x14ac:dyDescent="0.25">
      <c r="A7" s="161" t="s">
        <v>1146</v>
      </c>
      <c r="B7" s="174" t="s">
        <v>15</v>
      </c>
      <c r="C7" s="174" t="s">
        <v>15</v>
      </c>
      <c r="D7" s="174" t="s">
        <v>15</v>
      </c>
      <c r="E7" s="174" t="s">
        <v>15</v>
      </c>
      <c r="F7" s="174" t="s">
        <v>15</v>
      </c>
      <c r="G7" s="174" t="s">
        <v>15</v>
      </c>
      <c r="H7" s="174" t="s">
        <v>15</v>
      </c>
      <c r="I7" s="174" t="s">
        <v>15</v>
      </c>
      <c r="J7" s="174" t="s">
        <v>15</v>
      </c>
      <c r="K7" s="174" t="s">
        <v>15</v>
      </c>
      <c r="L7" s="174" t="s">
        <v>15</v>
      </c>
      <c r="M7" s="174" t="s">
        <v>15</v>
      </c>
      <c r="N7" s="260"/>
      <c r="O7" s="174" t="s">
        <v>15</v>
      </c>
      <c r="P7" s="174" t="s">
        <v>15</v>
      </c>
      <c r="Q7" s="174" t="s">
        <v>15</v>
      </c>
      <c r="R7" s="174" t="s">
        <v>15</v>
      </c>
      <c r="S7" s="174" t="s">
        <v>15</v>
      </c>
    </row>
    <row r="8" spans="1:19" ht="42.75" customHeight="1" x14ac:dyDescent="0.25">
      <c r="A8" s="161" t="s">
        <v>1230</v>
      </c>
      <c r="B8" s="175">
        <v>171482.14</v>
      </c>
      <c r="C8" s="175">
        <v>0</v>
      </c>
      <c r="D8" s="175">
        <v>37482.14</v>
      </c>
      <c r="E8" s="175">
        <v>15216.02</v>
      </c>
      <c r="F8" s="175">
        <v>0</v>
      </c>
      <c r="G8" s="175">
        <v>216372.14</v>
      </c>
      <c r="H8" s="175">
        <v>0</v>
      </c>
      <c r="I8" s="175">
        <v>31046.99</v>
      </c>
      <c r="J8" s="175">
        <v>0</v>
      </c>
      <c r="K8" s="175">
        <v>873.45</v>
      </c>
      <c r="L8" s="175">
        <v>0</v>
      </c>
      <c r="M8" s="175">
        <v>3248.46</v>
      </c>
      <c r="N8" s="255">
        <f>125264.46+1700</f>
        <v>126964.46</v>
      </c>
      <c r="O8" s="175">
        <v>0</v>
      </c>
      <c r="P8" s="175">
        <v>0</v>
      </c>
      <c r="Q8" s="175">
        <v>0</v>
      </c>
      <c r="R8" s="176">
        <v>0</v>
      </c>
      <c r="S8" s="177">
        <v>19639.73</v>
      </c>
    </row>
    <row r="9" spans="1:19" ht="47.25" x14ac:dyDescent="0.25">
      <c r="A9" s="161" t="s">
        <v>1231</v>
      </c>
      <c r="B9" s="168">
        <v>217500.09</v>
      </c>
      <c r="C9" s="168">
        <v>0</v>
      </c>
      <c r="D9" s="168">
        <v>37257.81</v>
      </c>
      <c r="E9" s="168">
        <v>22831.85</v>
      </c>
      <c r="F9" s="168">
        <v>0</v>
      </c>
      <c r="G9" s="168">
        <v>182253.64</v>
      </c>
      <c r="H9" s="168">
        <v>0</v>
      </c>
      <c r="I9" s="168">
        <v>61731.199999999997</v>
      </c>
      <c r="J9" s="168">
        <f>6000+1773.45</f>
        <v>7773.45</v>
      </c>
      <c r="K9" s="168">
        <v>0</v>
      </c>
      <c r="L9" s="168">
        <v>42598.34</v>
      </c>
      <c r="M9" s="168">
        <v>3248.46</v>
      </c>
      <c r="N9" s="256"/>
      <c r="O9" s="168">
        <v>0</v>
      </c>
      <c r="P9" s="168">
        <v>0</v>
      </c>
      <c r="Q9" s="168">
        <v>0</v>
      </c>
      <c r="R9" s="178">
        <v>0</v>
      </c>
      <c r="S9" s="179">
        <v>0</v>
      </c>
    </row>
    <row r="10" spans="1:19" ht="15.75" x14ac:dyDescent="0.25">
      <c r="A10" s="161" t="s">
        <v>1147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256"/>
      <c r="O10" s="168"/>
      <c r="P10" s="168"/>
      <c r="Q10" s="168"/>
      <c r="R10" s="178"/>
      <c r="S10" s="179">
        <v>23988.73</v>
      </c>
    </row>
    <row r="11" spans="1:19" ht="15.75" x14ac:dyDescent="0.25">
      <c r="A11" s="161" t="s">
        <v>1148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256"/>
      <c r="O11" s="168"/>
      <c r="P11" s="168"/>
      <c r="Q11" s="168"/>
      <c r="R11" s="178"/>
      <c r="S11" s="179"/>
    </row>
    <row r="12" spans="1:19" ht="15.75" x14ac:dyDescent="0.25">
      <c r="A12" s="161" t="s">
        <v>1149</v>
      </c>
      <c r="B12" s="169"/>
      <c r="C12" s="169"/>
      <c r="D12" s="169"/>
      <c r="E12" s="169"/>
      <c r="F12" s="169"/>
      <c r="G12" s="169"/>
      <c r="H12" s="169"/>
      <c r="I12" s="169">
        <v>176362.7</v>
      </c>
      <c r="J12" s="169"/>
      <c r="K12" s="169"/>
      <c r="L12" s="169"/>
      <c r="M12" s="169"/>
      <c r="N12" s="256"/>
      <c r="O12" s="169"/>
      <c r="P12" s="169"/>
      <c r="Q12" s="169"/>
      <c r="R12" s="180"/>
      <c r="S12" s="181"/>
    </row>
    <row r="13" spans="1:19" ht="15.75" x14ac:dyDescent="0.25">
      <c r="A13" s="161" t="s">
        <v>1150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256"/>
      <c r="O13" s="169"/>
      <c r="P13" s="169"/>
      <c r="Q13" s="169"/>
      <c r="R13" s="180"/>
      <c r="S13" s="181"/>
    </row>
    <row r="14" spans="1:19" ht="15.75" x14ac:dyDescent="0.25">
      <c r="A14" s="161" t="s">
        <v>1151</v>
      </c>
      <c r="B14" s="169"/>
      <c r="C14" s="169"/>
      <c r="D14" s="169"/>
      <c r="E14" s="169"/>
      <c r="F14" s="169"/>
      <c r="G14" s="169"/>
      <c r="H14" s="169"/>
      <c r="I14" s="169">
        <f>I9-I12</f>
        <v>-114631.50000000001</v>
      </c>
      <c r="J14" s="169"/>
      <c r="K14" s="169"/>
      <c r="L14" s="169"/>
      <c r="M14" s="169"/>
      <c r="N14" s="256"/>
      <c r="O14" s="169"/>
      <c r="P14" s="169"/>
      <c r="Q14" s="169"/>
      <c r="R14" s="180"/>
      <c r="S14" s="181"/>
    </row>
    <row r="15" spans="1:19" ht="15.75" x14ac:dyDescent="0.25">
      <c r="A15" s="161" t="s">
        <v>1152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256"/>
      <c r="O15" s="169"/>
      <c r="P15" s="169"/>
      <c r="Q15" s="169"/>
      <c r="R15" s="180"/>
      <c r="S15" s="181"/>
    </row>
    <row r="16" spans="1:19" ht="16.5" thickBot="1" x14ac:dyDescent="0.3">
      <c r="A16" s="161" t="s">
        <v>1153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257"/>
      <c r="O16" s="170"/>
      <c r="P16" s="170"/>
      <c r="Q16" s="170"/>
      <c r="R16" s="182"/>
      <c r="S16" s="183"/>
    </row>
  </sheetData>
  <mergeCells count="15">
    <mergeCell ref="N8:N16"/>
    <mergeCell ref="N5:N7"/>
    <mergeCell ref="B3:C3"/>
    <mergeCell ref="D3:E3"/>
    <mergeCell ref="H3:I3"/>
    <mergeCell ref="J3:K3"/>
    <mergeCell ref="Q2:S2"/>
    <mergeCell ref="A1:A3"/>
    <mergeCell ref="J2:L2"/>
    <mergeCell ref="M2:N2"/>
    <mergeCell ref="O2:P2"/>
    <mergeCell ref="B1:S1"/>
    <mergeCell ref="B2:D2"/>
    <mergeCell ref="H2:I2"/>
    <mergeCell ref="R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13" zoomScale="70" zoomScaleNormal="70" zoomScaleSheetLayoutView="70" workbookViewId="0">
      <selection activeCell="A18" sqref="A18:E18"/>
    </sheetView>
  </sheetViews>
  <sheetFormatPr defaultRowHeight="15" x14ac:dyDescent="0.25"/>
  <cols>
    <col min="1" max="1" width="31.85546875" customWidth="1"/>
    <col min="2" max="2" width="26.28515625" customWidth="1"/>
    <col min="3" max="3" width="27.85546875" style="8" customWidth="1"/>
    <col min="4" max="4" width="26" customWidth="1"/>
    <col min="5" max="5" width="25.28515625" customWidth="1"/>
    <col min="6" max="6" width="43.7109375" style="8" customWidth="1"/>
  </cols>
  <sheetData>
    <row r="1" spans="1:6" ht="52.5" customHeight="1" thickBot="1" x14ac:dyDescent="0.3">
      <c r="A1" s="193" t="s">
        <v>1330</v>
      </c>
      <c r="B1" s="194" t="s">
        <v>1328</v>
      </c>
      <c r="C1" s="194" t="s">
        <v>1442</v>
      </c>
      <c r="D1" s="194" t="s">
        <v>243</v>
      </c>
      <c r="E1" s="194" t="s">
        <v>1331</v>
      </c>
      <c r="F1" s="194" t="s">
        <v>172</v>
      </c>
    </row>
    <row r="2" spans="1:6" ht="24" thickBot="1" x14ac:dyDescent="0.4">
      <c r="A2" s="267" t="s">
        <v>1329</v>
      </c>
      <c r="B2" s="267"/>
      <c r="C2" s="267"/>
      <c r="D2" s="267"/>
      <c r="E2" s="267"/>
      <c r="F2" s="195"/>
    </row>
    <row r="3" spans="1:6" ht="72.75" customHeight="1" thickBot="1" x14ac:dyDescent="0.3">
      <c r="A3" s="196">
        <f>3508000+219100</f>
        <v>3727100</v>
      </c>
      <c r="B3" s="197">
        <f>3511369.91-1770</f>
        <v>3509599.91</v>
      </c>
      <c r="C3" s="197">
        <v>217500.09</v>
      </c>
      <c r="D3" s="197">
        <v>0</v>
      </c>
      <c r="E3" s="207">
        <v>0</v>
      </c>
      <c r="F3" s="204" t="s">
        <v>1490</v>
      </c>
    </row>
    <row r="4" spans="1:6" ht="23.25" thickBot="1" x14ac:dyDescent="0.35">
      <c r="A4" s="267" t="s">
        <v>1332</v>
      </c>
      <c r="B4" s="267"/>
      <c r="C4" s="267"/>
      <c r="D4" s="267"/>
      <c r="E4" s="267"/>
      <c r="F4" s="191"/>
    </row>
    <row r="5" spans="1:6" s="8" customFormat="1" ht="38.25" customHeight="1" thickBot="1" x14ac:dyDescent="0.3">
      <c r="A5" s="196">
        <f>1932100+244500</f>
        <v>2176600</v>
      </c>
      <c r="B5" s="197">
        <v>2106540.7799999998</v>
      </c>
      <c r="C5" s="197">
        <f>70659.22-600</f>
        <v>70059.22</v>
      </c>
      <c r="D5" s="197">
        <v>0</v>
      </c>
      <c r="E5" s="207">
        <v>0</v>
      </c>
      <c r="F5" s="204" t="s">
        <v>1490</v>
      </c>
    </row>
    <row r="6" spans="1:6" ht="24" thickBot="1" x14ac:dyDescent="0.35">
      <c r="A6" s="268">
        <v>222</v>
      </c>
      <c r="B6" s="268"/>
      <c r="C6" s="268"/>
      <c r="D6" s="268"/>
      <c r="E6" s="268"/>
      <c r="F6" s="205"/>
    </row>
    <row r="7" spans="1:6" s="8" customFormat="1" ht="30.75" customHeight="1" thickBot="1" x14ac:dyDescent="0.3">
      <c r="A7" s="196">
        <f>35854300-244500</f>
        <v>35609800</v>
      </c>
      <c r="B7" s="197">
        <v>35609757</v>
      </c>
      <c r="C7" s="197">
        <v>0</v>
      </c>
      <c r="D7" s="197">
        <v>0</v>
      </c>
      <c r="E7" s="207">
        <f>A7-B7-C7-D7</f>
        <v>43</v>
      </c>
      <c r="F7" s="204" t="s">
        <v>1475</v>
      </c>
    </row>
    <row r="8" spans="1:6" ht="23.25" thickBot="1" x14ac:dyDescent="0.35">
      <c r="A8" s="267">
        <v>223</v>
      </c>
      <c r="B8" s="267"/>
      <c r="C8" s="267"/>
      <c r="D8" s="267"/>
      <c r="E8" s="267"/>
      <c r="F8" s="206"/>
    </row>
    <row r="9" spans="1:6" s="8" customFormat="1" ht="53.25" customHeight="1" thickBot="1" x14ac:dyDescent="0.3">
      <c r="A9" s="196">
        <f>6655200+563800</f>
        <v>7219000</v>
      </c>
      <c r="B9" s="197">
        <v>7021833.25</v>
      </c>
      <c r="C9" s="197">
        <v>182253.64</v>
      </c>
      <c r="D9" s="197">
        <v>8533.25</v>
      </c>
      <c r="E9" s="207">
        <f>A9-B9-C9-D9</f>
        <v>6379.859999999986</v>
      </c>
      <c r="F9" s="204" t="s">
        <v>1491</v>
      </c>
    </row>
    <row r="10" spans="1:6" ht="23.25" thickBot="1" x14ac:dyDescent="0.35">
      <c r="A10" s="267">
        <v>224</v>
      </c>
      <c r="B10" s="267"/>
      <c r="C10" s="267"/>
      <c r="D10" s="267"/>
      <c r="E10" s="267"/>
      <c r="F10" s="206"/>
    </row>
    <row r="11" spans="1:6" s="8" customFormat="1" ht="60" customHeight="1" thickBot="1" x14ac:dyDescent="0.3">
      <c r="A11" s="196">
        <f>8987000+1226100+102200</f>
        <v>10315300</v>
      </c>
      <c r="B11" s="197">
        <v>9965805.6899999995</v>
      </c>
      <c r="C11" s="197">
        <v>278400.01</v>
      </c>
      <c r="D11" s="197">
        <v>71094.3</v>
      </c>
      <c r="E11" s="207">
        <f>A11-B11-C11-D11</f>
        <v>5.0931703299283981E-10</v>
      </c>
      <c r="F11" s="204" t="s">
        <v>1490</v>
      </c>
    </row>
    <row r="12" spans="1:6" ht="23.25" thickBot="1" x14ac:dyDescent="0.35">
      <c r="A12" s="267" t="s">
        <v>1333</v>
      </c>
      <c r="B12" s="267"/>
      <c r="C12" s="267"/>
      <c r="D12" s="267"/>
      <c r="E12" s="267"/>
      <c r="F12" s="206"/>
    </row>
    <row r="13" spans="1:6" s="8" customFormat="1" ht="40.5" customHeight="1" thickBot="1" x14ac:dyDescent="0.3">
      <c r="A13" s="196">
        <v>935200</v>
      </c>
      <c r="B13" s="197">
        <v>747697.25</v>
      </c>
      <c r="C13" s="197">
        <v>9733.4500000000007</v>
      </c>
      <c r="D13" s="197">
        <v>148912.75</v>
      </c>
      <c r="E13" s="207">
        <f>A13-B13-C13-D13</f>
        <v>28856.549999999988</v>
      </c>
      <c r="F13" s="204" t="s">
        <v>1479</v>
      </c>
    </row>
    <row r="14" spans="1:6" ht="23.25" thickBot="1" x14ac:dyDescent="0.35">
      <c r="A14" s="267" t="s">
        <v>1334</v>
      </c>
      <c r="B14" s="267"/>
      <c r="C14" s="267"/>
      <c r="D14" s="267"/>
      <c r="E14" s="267"/>
      <c r="F14" s="206"/>
    </row>
    <row r="15" spans="1:6" s="8" customFormat="1" ht="84" customHeight="1" thickBot="1" x14ac:dyDescent="0.3">
      <c r="A15" s="196">
        <f>7881100+220000-102200</f>
        <v>7998900</v>
      </c>
      <c r="B15" s="197">
        <v>7785310.9100000001</v>
      </c>
      <c r="C15" s="197">
        <v>42598.34</v>
      </c>
      <c r="D15" s="197">
        <v>170990.75</v>
      </c>
      <c r="E15" s="207">
        <f>A15-B15-C15-D15</f>
        <v>0</v>
      </c>
      <c r="F15" s="204" t="s">
        <v>1488</v>
      </c>
    </row>
    <row r="16" spans="1:6" ht="23.25" thickBot="1" x14ac:dyDescent="0.35">
      <c r="A16" s="267" t="s">
        <v>1335</v>
      </c>
      <c r="B16" s="267"/>
      <c r="C16" s="267"/>
      <c r="D16" s="267"/>
      <c r="E16" s="267"/>
      <c r="F16" s="206"/>
    </row>
    <row r="17" spans="1:6" s="8" customFormat="1" ht="31.5" customHeight="1" thickBot="1" x14ac:dyDescent="0.3">
      <c r="A17" s="196">
        <f>857100-263700</f>
        <v>593400</v>
      </c>
      <c r="B17" s="197">
        <v>424048</v>
      </c>
      <c r="C17" s="197">
        <v>0</v>
      </c>
      <c r="D17" s="197">
        <v>169352</v>
      </c>
      <c r="E17" s="207">
        <f>A17-B17-C17-D17</f>
        <v>0</v>
      </c>
      <c r="F17" s="204" t="s">
        <v>1486</v>
      </c>
    </row>
    <row r="18" spans="1:6" ht="23.25" thickBot="1" x14ac:dyDescent="0.35">
      <c r="A18" s="267" t="s">
        <v>1336</v>
      </c>
      <c r="B18" s="267"/>
      <c r="C18" s="267"/>
      <c r="D18" s="267"/>
      <c r="E18" s="267"/>
      <c r="F18" s="206"/>
    </row>
    <row r="19" spans="1:6" s="8" customFormat="1" ht="90.75" customHeight="1" thickBot="1" x14ac:dyDescent="0.3">
      <c r="A19" s="196">
        <v>6769500</v>
      </c>
      <c r="B19" s="197">
        <v>6380684.3799999999</v>
      </c>
      <c r="C19" s="197">
        <v>140424.46</v>
      </c>
      <c r="D19" s="197">
        <v>124591.16</v>
      </c>
      <c r="E19" s="207">
        <f>A19-B19-C19-D19</f>
        <v>123800.00000000012</v>
      </c>
      <c r="F19" s="204" t="s">
        <v>1459</v>
      </c>
    </row>
    <row r="20" spans="1:6" ht="23.25" thickBot="1" x14ac:dyDescent="0.35">
      <c r="A20" s="267" t="s">
        <v>1337</v>
      </c>
      <c r="B20" s="267"/>
      <c r="C20" s="267"/>
      <c r="D20" s="267"/>
      <c r="E20" s="267"/>
      <c r="F20" s="206"/>
    </row>
    <row r="21" spans="1:6" s="8" customFormat="1" ht="58.5" customHeight="1" thickBot="1" x14ac:dyDescent="0.3">
      <c r="A21" s="196">
        <v>100000</v>
      </c>
      <c r="B21" s="197">
        <v>96180</v>
      </c>
      <c r="C21" s="197">
        <v>0</v>
      </c>
      <c r="D21" s="197">
        <v>0</v>
      </c>
      <c r="E21" s="207">
        <f>A21-B21-C21-D21</f>
        <v>3820</v>
      </c>
      <c r="F21" s="204" t="s">
        <v>1492</v>
      </c>
    </row>
    <row r="22" spans="1:6" ht="23.25" thickBot="1" x14ac:dyDescent="0.35">
      <c r="A22" s="267" t="s">
        <v>1338</v>
      </c>
      <c r="B22" s="267"/>
      <c r="C22" s="267"/>
      <c r="D22" s="267"/>
      <c r="E22" s="267"/>
      <c r="F22" s="206"/>
    </row>
    <row r="23" spans="1:6" s="8" customFormat="1" ht="27" customHeight="1" thickBot="1" x14ac:dyDescent="0.3">
      <c r="A23" s="196">
        <v>754200</v>
      </c>
      <c r="B23" s="197">
        <v>432824.76</v>
      </c>
      <c r="C23" s="197">
        <v>9250</v>
      </c>
      <c r="D23" s="197">
        <v>42897.79</v>
      </c>
      <c r="E23" s="207">
        <f>A23-B23-C23-D23</f>
        <v>269227.45</v>
      </c>
      <c r="F23" s="204" t="s">
        <v>1493</v>
      </c>
    </row>
    <row r="24" spans="1:6" ht="23.25" thickBot="1" x14ac:dyDescent="0.35">
      <c r="A24" s="267" t="s">
        <v>1339</v>
      </c>
      <c r="B24" s="267"/>
      <c r="C24" s="267"/>
      <c r="D24" s="267"/>
      <c r="E24" s="267"/>
      <c r="F24" s="206"/>
    </row>
    <row r="25" spans="1:6" s="8" customFormat="1" ht="93" customHeight="1" thickBot="1" x14ac:dyDescent="0.3">
      <c r="A25" s="196">
        <v>2925400</v>
      </c>
      <c r="B25" s="197">
        <v>2074889.08</v>
      </c>
      <c r="C25" s="197">
        <v>32578.93</v>
      </c>
      <c r="D25" s="197">
        <v>326810.58</v>
      </c>
      <c r="E25" s="207">
        <f>A25-B25-C25-D25</f>
        <v>491121.40999999986</v>
      </c>
      <c r="F25" s="204" t="s">
        <v>1494</v>
      </c>
    </row>
    <row r="26" spans="1:6" ht="23.25" x14ac:dyDescent="0.35">
      <c r="A26" s="198" t="s">
        <v>1411</v>
      </c>
      <c r="B26" s="198"/>
      <c r="C26" s="198"/>
      <c r="D26" s="198"/>
      <c r="E26" s="198"/>
      <c r="F26" s="264" t="s">
        <v>1489</v>
      </c>
    </row>
    <row r="27" spans="1:6" ht="23.25" x14ac:dyDescent="0.35">
      <c r="A27" s="199"/>
      <c r="B27" s="200" t="s">
        <v>1461</v>
      </c>
      <c r="C27" s="203">
        <v>78781500</v>
      </c>
      <c r="D27" s="200"/>
      <c r="E27" s="199"/>
      <c r="F27" s="265"/>
    </row>
    <row r="28" spans="1:6" ht="23.25" x14ac:dyDescent="0.35">
      <c r="A28" s="266" t="s">
        <v>1463</v>
      </c>
      <c r="B28" s="266"/>
      <c r="C28" s="203">
        <v>3939075</v>
      </c>
      <c r="D28" s="202">
        <f>C28/C27</f>
        <v>0.05</v>
      </c>
      <c r="E28" s="198"/>
      <c r="F28" s="208">
        <f>C29+E19</f>
        <v>4153683.54</v>
      </c>
    </row>
    <row r="29" spans="1:6" ht="24" thickBot="1" x14ac:dyDescent="0.4">
      <c r="A29" s="198"/>
      <c r="B29" s="201" t="s">
        <v>1462</v>
      </c>
      <c r="C29" s="203">
        <v>4029883.54</v>
      </c>
      <c r="D29" s="202">
        <f>C29/C27</f>
        <v>5.1152663252159454E-2</v>
      </c>
      <c r="E29" s="199">
        <f>C29+E19</f>
        <v>4153683.54</v>
      </c>
      <c r="F29" s="209">
        <f>F28/C27</f>
        <v>5.2724098170255709E-2</v>
      </c>
    </row>
  </sheetData>
  <mergeCells count="14">
    <mergeCell ref="F26:F27"/>
    <mergeCell ref="A28:B28"/>
    <mergeCell ref="A2:E2"/>
    <mergeCell ref="A4:E4"/>
    <mergeCell ref="A6:E6"/>
    <mergeCell ref="A8:E8"/>
    <mergeCell ref="A10:E10"/>
    <mergeCell ref="A20:E20"/>
    <mergeCell ref="A22:E22"/>
    <mergeCell ref="A24:E24"/>
    <mergeCell ref="A12:E12"/>
    <mergeCell ref="A14:E14"/>
    <mergeCell ref="A16:E16"/>
    <mergeCell ref="A18:E18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N15"/>
  <sheetViews>
    <sheetView workbookViewId="0">
      <selection activeCell="K10" sqref="K10"/>
    </sheetView>
  </sheetViews>
  <sheetFormatPr defaultRowHeight="15" x14ac:dyDescent="0.25"/>
  <sheetData>
    <row r="9" spans="8:14" x14ac:dyDescent="0.25">
      <c r="I9">
        <f>(H12+I12+J12)/3</f>
        <v>87636.159999999989</v>
      </c>
    </row>
    <row r="12" spans="8:14" x14ac:dyDescent="0.25">
      <c r="H12">
        <v>85900.5</v>
      </c>
      <c r="I12">
        <v>86225.12</v>
      </c>
      <c r="J12">
        <v>90782.86</v>
      </c>
    </row>
    <row r="15" spans="8:14" x14ac:dyDescent="0.25">
      <c r="N15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для размещения</vt:lpstr>
      <vt:lpstr>5%</vt:lpstr>
      <vt:lpstr>15%</vt:lpstr>
      <vt:lpstr>Подсчет</vt:lpstr>
      <vt:lpstr>Кредиторки</vt:lpstr>
      <vt:lpstr>Остатки</vt:lpstr>
      <vt:lpstr>Лист1</vt:lpstr>
      <vt:lpstr>'для размещения'!Область_печати</vt:lpstr>
      <vt:lpstr>Остатки!Область_печати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Светлана Юрьевна</dc:creator>
  <cp:lastModifiedBy>Кузнецова Наталья Тимуровна</cp:lastModifiedBy>
  <cp:lastPrinted>2016-09-20T08:42:39Z</cp:lastPrinted>
  <dcterms:created xsi:type="dcterms:W3CDTF">2015-08-25T13:27:34Z</dcterms:created>
  <dcterms:modified xsi:type="dcterms:W3CDTF">2016-09-21T07:56:02Z</dcterms:modified>
</cp:coreProperties>
</file>